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https://edrms/RF/ISS/Basel/Basel-III/2024 Consultation/Specific papers/Final-Quick-wins-CP-docs/Amended pru docs/"/>
    </mc:Choice>
  </mc:AlternateContent>
  <xr:revisionPtr revIDLastSave="0" documentId="13_ncr:1_{A85018B6-A9FD-4C63-BB0E-5B4D2602803E}" xr6:coauthVersionLast="47" xr6:coauthVersionMax="47" xr10:uidLastSave="{00000000-0000-0000-0000-000000000000}"/>
  <bookViews>
    <workbookView xWindow="-110" yWindow="-110" windowWidth="19420" windowHeight="10420" tabRatio="880" xr2:uid="{00000000-000D-0000-FFFF-FFFF00000000}"/>
  </bookViews>
  <sheets>
    <sheet name="Contents" sheetId="21" r:id="rId1"/>
    <sheet name="Submission Header" sheetId="17" r:id="rId2"/>
    <sheet name="1.1 HQLA" sheetId="12" r:id="rId3"/>
    <sheet name="1.2 LCR-LMR" sheetId="13" r:id="rId4"/>
    <sheet name="1.3 NSFR" sheetId="18" r:id="rId5"/>
    <sheet name="2.1 BS Assets" sheetId="22" r:id="rId6"/>
    <sheet name="2.2 Credit Summary" sheetId="23" r:id="rId7"/>
    <sheet name="2.3 BS Liabilities" sheetId="24" r:id="rId8"/>
    <sheet name="2.4 Off Balance Sheet" sheetId="25" r:id="rId9"/>
    <sheet name="2.5 Profit and Loss" sheetId="26" r:id="rId10"/>
    <sheet name="3.1 SAC BS" sheetId="31" r:id="rId11"/>
    <sheet name="3.2 SAC OBS" sheetId="32" r:id="rId12"/>
    <sheet name="3.3 OTC - Interest rates" sheetId="33" r:id="rId13"/>
    <sheet name="3.4 OTC - FX &amp; gold" sheetId="34" r:id="rId14"/>
    <sheet name="3.5 OTC - Equities" sheetId="39" r:id="rId15"/>
    <sheet name="3.6 OTC - Precious metals" sheetId="35" r:id="rId16"/>
    <sheet name="3.7 OTC - Commodities" sheetId="36" r:id="rId17"/>
    <sheet name="3.8 SAC Netted Exposures" sheetId="37" r:id="rId18"/>
    <sheet name="3.9 SAC Summary" sheetId="38" r:id="rId19"/>
    <sheet name="4.1 BIA" sheetId="19" r:id="rId20"/>
    <sheet name="4.2 SAO" sheetId="20" r:id="rId21"/>
    <sheet name="5.1 FX &amp; Gold" sheetId="27" r:id="rId22"/>
    <sheet name="5.2 Commodities" sheetId="28" r:id="rId23"/>
    <sheet name="5.3 Settlement Risk-Credit Risk" sheetId="29" r:id="rId24"/>
    <sheet name="5.4 Settlement Risk - Capital" sheetId="30" r:id="rId25"/>
    <sheet name="6.1 Capital Adequacy" sheetId="42" r:id="rId26"/>
    <sheet name="6.2 Leverage Ratio" sheetId="43" r:id="rId27"/>
    <sheet name="7.1 IRRBB - Summary" sheetId="44" r:id="rId28"/>
    <sheet name="7.2 IRRBB - Accounting Currency" sheetId="45" r:id="rId29"/>
    <sheet name="7.3 IRRBB - Major 1" sheetId="46" r:id="rId30"/>
    <sheet name="7.4 IRRBB - Major 2" sheetId="47" r:id="rId31"/>
    <sheet name="7.5 IRRBB - Major 3" sheetId="48" r:id="rId32"/>
    <sheet name="7.6 IRRBB - Minor" sheetId="49" r:id="rId33"/>
    <sheet name="8.1 Asset Quality &amp; Provisions" sheetId="50" r:id="rId34"/>
    <sheet name="8.2 Loan Security" sheetId="51" r:id="rId35"/>
    <sheet name="8.3 Total Deposits" sheetId="52" r:id="rId36"/>
    <sheet name="8.4 Lending by Sector" sheetId="53" r:id="rId37"/>
    <sheet name="8.5 Large Exposures" sheetId="68" r:id="rId38"/>
    <sheet name="8.6 Exempt Large Exposures" sheetId="54" r:id="rId39"/>
    <sheet name="9.1 Fiduciary Activity" sheetId="56" r:id="rId40"/>
    <sheet name="9.2 Parent Accounts" sheetId="57" r:id="rId41"/>
    <sheet name="9.3 Additional Detail" sheetId="55" r:id="rId42"/>
    <sheet name="9.4 Commentary on Movements" sheetId="58" r:id="rId43"/>
    <sheet name="9.5 DCS Data" sheetId="59" r:id="rId44"/>
    <sheet name="9.6 FIRB Detail" sheetId="71" r:id="rId45"/>
    <sheet name="9.7 AIRB Detail" sheetId="60" r:id="rId46"/>
    <sheet name="9.8 Local Interbank Market" sheetId="61" r:id="rId47"/>
    <sheet name="9.9 Other Information" sheetId="62" r:id="rId48"/>
    <sheet name="9.10 Directors Interests" sheetId="63" r:id="rId49"/>
    <sheet name="10.1 Funding Concentrations" sheetId="64" r:id="rId50"/>
    <sheet name="10.2 HQLA Details" sheetId="70" r:id="rId51"/>
    <sheet name="10.3 LCR History" sheetId="66" r:id="rId52"/>
    <sheet name="10.4 LMR History" sheetId="69" r:id="rId53"/>
    <sheet name="10.5 Cashflows" sheetId="67" r:id="rId5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24" l="1"/>
  <c r="I19" i="45" l="1"/>
  <c r="H19" i="45"/>
  <c r="E19" i="45"/>
  <c r="C19" i="45"/>
  <c r="C7" i="24"/>
  <c r="D9" i="57" l="1"/>
  <c r="C30" i="24" l="1"/>
  <c r="E51" i="31" l="1"/>
  <c r="F4" i="20" l="1"/>
  <c r="E4" i="20"/>
  <c r="D4" i="20"/>
  <c r="F4" i="19"/>
  <c r="E4" i="19"/>
  <c r="D8" i="19"/>
  <c r="D4" i="19"/>
  <c r="J23" i="49" l="1"/>
  <c r="I23" i="49"/>
  <c r="H23" i="49"/>
  <c r="G23" i="49"/>
  <c r="F23" i="49"/>
  <c r="E23" i="49"/>
  <c r="D23" i="49"/>
  <c r="C23" i="49"/>
  <c r="J19" i="49"/>
  <c r="J24" i="49" s="1"/>
  <c r="I19" i="49"/>
  <c r="H19" i="49"/>
  <c r="G19" i="49"/>
  <c r="F19" i="49"/>
  <c r="E19" i="49"/>
  <c r="D19" i="49"/>
  <c r="C19" i="49"/>
  <c r="J12" i="49"/>
  <c r="I12" i="49"/>
  <c r="H12" i="49"/>
  <c r="G12" i="49"/>
  <c r="F12" i="49"/>
  <c r="E12" i="49"/>
  <c r="D12" i="49"/>
  <c r="C12" i="49"/>
  <c r="J8" i="49"/>
  <c r="I8" i="49"/>
  <c r="H8" i="49"/>
  <c r="G8" i="49"/>
  <c r="F8" i="49"/>
  <c r="E8" i="49"/>
  <c r="D8" i="49"/>
  <c r="C8" i="49"/>
  <c r="J23" i="48"/>
  <c r="I23" i="48"/>
  <c r="H23" i="48"/>
  <c r="G23" i="48"/>
  <c r="F23" i="48"/>
  <c r="E23" i="48"/>
  <c r="D23" i="48"/>
  <c r="C23" i="48"/>
  <c r="J19" i="48"/>
  <c r="J24" i="48" s="1"/>
  <c r="I19" i="48"/>
  <c r="I24" i="48" s="1"/>
  <c r="H19" i="48"/>
  <c r="H24" i="48" s="1"/>
  <c r="G19" i="48"/>
  <c r="F19" i="48"/>
  <c r="E19" i="48"/>
  <c r="E24" i="48" s="1"/>
  <c r="D19" i="48"/>
  <c r="C19" i="48"/>
  <c r="J12" i="48"/>
  <c r="I12" i="48"/>
  <c r="H12" i="48"/>
  <c r="G12" i="48"/>
  <c r="F12" i="48"/>
  <c r="E12" i="48"/>
  <c r="D12" i="48"/>
  <c r="C12" i="48"/>
  <c r="J8" i="48"/>
  <c r="J13" i="48" s="1"/>
  <c r="J25" i="48" s="1"/>
  <c r="J27" i="48" s="1"/>
  <c r="I8" i="48"/>
  <c r="I13" i="48" s="1"/>
  <c r="I25" i="48" s="1"/>
  <c r="I27" i="48" s="1"/>
  <c r="H8" i="48"/>
  <c r="G8" i="48"/>
  <c r="F8" i="48"/>
  <c r="F13" i="48" s="1"/>
  <c r="E8" i="48"/>
  <c r="D8" i="48"/>
  <c r="C8" i="48"/>
  <c r="C13" i="48" s="1"/>
  <c r="J23" i="47"/>
  <c r="I23" i="47"/>
  <c r="H23" i="47"/>
  <c r="G23" i="47"/>
  <c r="F23" i="47"/>
  <c r="E23" i="47"/>
  <c r="D23" i="47"/>
  <c r="C23" i="47"/>
  <c r="J19" i="47"/>
  <c r="I19" i="47"/>
  <c r="I24" i="47" s="1"/>
  <c r="H19" i="47"/>
  <c r="H24" i="47" s="1"/>
  <c r="G19" i="47"/>
  <c r="G24" i="47" s="1"/>
  <c r="F19" i="47"/>
  <c r="F24" i="47" s="1"/>
  <c r="E19" i="47"/>
  <c r="E24" i="47" s="1"/>
  <c r="D19" i="47"/>
  <c r="C19" i="47"/>
  <c r="J12" i="47"/>
  <c r="I12" i="47"/>
  <c r="H12" i="47"/>
  <c r="G12" i="47"/>
  <c r="F12" i="47"/>
  <c r="E12" i="47"/>
  <c r="D12" i="47"/>
  <c r="C12" i="47"/>
  <c r="J8" i="47"/>
  <c r="J13" i="47" s="1"/>
  <c r="I8" i="47"/>
  <c r="I13" i="47" s="1"/>
  <c r="I25" i="47" s="1"/>
  <c r="I27" i="47" s="1"/>
  <c r="H8" i="47"/>
  <c r="H13" i="47" s="1"/>
  <c r="G8" i="47"/>
  <c r="G13" i="47" s="1"/>
  <c r="G25" i="47" s="1"/>
  <c r="G27" i="47" s="1"/>
  <c r="F8" i="47"/>
  <c r="E8" i="47"/>
  <c r="D8" i="47"/>
  <c r="D13" i="47" s="1"/>
  <c r="C8" i="47"/>
  <c r="C13" i="47" s="1"/>
  <c r="J23" i="46"/>
  <c r="I23" i="46"/>
  <c r="H23" i="46"/>
  <c r="G23" i="46"/>
  <c r="F23" i="46"/>
  <c r="E23" i="46"/>
  <c r="D23" i="46"/>
  <c r="C23" i="46"/>
  <c r="J19" i="46"/>
  <c r="J24" i="46" s="1"/>
  <c r="I19" i="46"/>
  <c r="H19" i="46"/>
  <c r="H24" i="46" s="1"/>
  <c r="G19" i="46"/>
  <c r="G24" i="46" s="1"/>
  <c r="F19" i="46"/>
  <c r="E19" i="46"/>
  <c r="D19" i="46"/>
  <c r="C19" i="46"/>
  <c r="C24" i="46" s="1"/>
  <c r="J12" i="46"/>
  <c r="I12" i="46"/>
  <c r="H12" i="46"/>
  <c r="G12" i="46"/>
  <c r="F12" i="46"/>
  <c r="E12" i="46"/>
  <c r="D12" i="46"/>
  <c r="C12" i="46"/>
  <c r="J8" i="46"/>
  <c r="J13" i="46" s="1"/>
  <c r="J25" i="46" s="1"/>
  <c r="J27" i="46" s="1"/>
  <c r="I8" i="46"/>
  <c r="I13" i="46" s="1"/>
  <c r="H8" i="46"/>
  <c r="H13" i="46" s="1"/>
  <c r="G8" i="46"/>
  <c r="G13" i="46" s="1"/>
  <c r="F8" i="46"/>
  <c r="E8" i="46"/>
  <c r="D8" i="46"/>
  <c r="C8" i="46"/>
  <c r="D24" i="46" l="1"/>
  <c r="G13" i="48"/>
  <c r="C13" i="46"/>
  <c r="C25" i="46" s="1"/>
  <c r="C27" i="46" s="1"/>
  <c r="E13" i="48"/>
  <c r="E25" i="48" s="1"/>
  <c r="E27" i="48" s="1"/>
  <c r="J13" i="49"/>
  <c r="J25" i="49" s="1"/>
  <c r="J27" i="49" s="1"/>
  <c r="I24" i="49"/>
  <c r="I13" i="49"/>
  <c r="H13" i="49"/>
  <c r="F13" i="49"/>
  <c r="C13" i="49"/>
  <c r="C24" i="49"/>
  <c r="F24" i="49"/>
  <c r="D24" i="49"/>
  <c r="G24" i="49"/>
  <c r="E24" i="49"/>
  <c r="H24" i="49"/>
  <c r="H25" i="49" s="1"/>
  <c r="H27" i="49" s="1"/>
  <c r="D13" i="49"/>
  <c r="E13" i="49"/>
  <c r="G13" i="49"/>
  <c r="C24" i="48"/>
  <c r="F24" i="48"/>
  <c r="F25" i="48" s="1"/>
  <c r="F27" i="48" s="1"/>
  <c r="G24" i="48"/>
  <c r="G25" i="48" s="1"/>
  <c r="G27" i="48" s="1"/>
  <c r="C25" i="48"/>
  <c r="C27" i="48" s="1"/>
  <c r="D24" i="48"/>
  <c r="D13" i="48"/>
  <c r="H13" i="48"/>
  <c r="H25" i="48" s="1"/>
  <c r="H27" i="48" s="1"/>
  <c r="C24" i="47"/>
  <c r="C25" i="47" s="1"/>
  <c r="C27" i="47" s="1"/>
  <c r="J24" i="47"/>
  <c r="J25" i="47" s="1"/>
  <c r="J27" i="47" s="1"/>
  <c r="D24" i="47"/>
  <c r="H25" i="47"/>
  <c r="H27" i="47" s="1"/>
  <c r="D25" i="47"/>
  <c r="D27" i="47" s="1"/>
  <c r="F13" i="47"/>
  <c r="E13" i="47"/>
  <c r="E24" i="46"/>
  <c r="F24" i="46"/>
  <c r="I24" i="46"/>
  <c r="G25" i="46"/>
  <c r="G27" i="46" s="1"/>
  <c r="I25" i="46"/>
  <c r="I27" i="46" s="1"/>
  <c r="D13" i="46"/>
  <c r="D25" i="46" s="1"/>
  <c r="D27" i="46" s="1"/>
  <c r="F13" i="46"/>
  <c r="E13" i="46"/>
  <c r="F25" i="47"/>
  <c r="F27" i="47" s="1"/>
  <c r="E25" i="47"/>
  <c r="E27" i="47" s="1"/>
  <c r="H25" i="46"/>
  <c r="H27" i="46" s="1"/>
  <c r="C14" i="13"/>
  <c r="E25" i="46" l="1"/>
  <c r="E27" i="46" s="1"/>
  <c r="F25" i="46"/>
  <c r="F27" i="46" s="1"/>
  <c r="D25" i="48"/>
  <c r="D27" i="48" s="1"/>
  <c r="C28" i="48" s="1"/>
  <c r="I25" i="49"/>
  <c r="I27" i="49" s="1"/>
  <c r="F25" i="49"/>
  <c r="F27" i="49" s="1"/>
  <c r="C25" i="49"/>
  <c r="C27" i="49" s="1"/>
  <c r="G25" i="49"/>
  <c r="G27" i="49" s="1"/>
  <c r="E25" i="49"/>
  <c r="E27" i="49" s="1"/>
  <c r="D25" i="49"/>
  <c r="D27" i="49" s="1"/>
  <c r="C28" i="47"/>
  <c r="C28" i="46"/>
  <c r="D44" i="13"/>
  <c r="C44" i="13"/>
  <c r="D33" i="13"/>
  <c r="C33" i="13"/>
  <c r="C30" i="13"/>
  <c r="D30" i="13"/>
  <c r="D25" i="13"/>
  <c r="D49" i="13" s="1"/>
  <c r="C25" i="13"/>
  <c r="C49" i="13" s="1"/>
  <c r="D14" i="13"/>
  <c r="C45" i="13" l="1"/>
  <c r="D45" i="13"/>
  <c r="C28" i="49"/>
  <c r="C10" i="42"/>
  <c r="C108" i="42" l="1"/>
  <c r="C107" i="42"/>
  <c r="F21" i="20" l="1"/>
  <c r="E21" i="20"/>
  <c r="D21" i="20"/>
  <c r="F17" i="20"/>
  <c r="E17" i="20"/>
  <c r="D17" i="20"/>
  <c r="C69" i="21" l="1"/>
  <c r="C68" i="21"/>
  <c r="C67" i="21"/>
  <c r="C66" i="21"/>
  <c r="C65" i="21"/>
  <c r="C64" i="21"/>
  <c r="C63" i="21"/>
  <c r="C62" i="21"/>
  <c r="C61" i="21"/>
  <c r="C72" i="21"/>
  <c r="C73" i="21"/>
  <c r="C60" i="21"/>
  <c r="F9" i="61"/>
  <c r="E9" i="61"/>
  <c r="C57" i="21"/>
  <c r="C56" i="21"/>
  <c r="C55" i="21"/>
  <c r="C54" i="21"/>
  <c r="C53" i="21"/>
  <c r="C52" i="21"/>
  <c r="D29" i="53"/>
  <c r="D30" i="53"/>
  <c r="C30" i="53"/>
  <c r="E28" i="53"/>
  <c r="E27" i="53"/>
  <c r="E26" i="53"/>
  <c r="E25" i="53"/>
  <c r="E24" i="53"/>
  <c r="E23" i="53"/>
  <c r="E22" i="53"/>
  <c r="E21" i="53"/>
  <c r="E20" i="53"/>
  <c r="E19" i="53"/>
  <c r="E18" i="53"/>
  <c r="E17" i="53"/>
  <c r="E16" i="53"/>
  <c r="E15" i="53"/>
  <c r="E14" i="53"/>
  <c r="E13" i="53"/>
  <c r="E12" i="53"/>
  <c r="E11" i="53"/>
  <c r="E10" i="53"/>
  <c r="E9" i="53"/>
  <c r="E8" i="53"/>
  <c r="E7" i="53"/>
  <c r="E6" i="53"/>
  <c r="E5" i="53"/>
  <c r="E4" i="53"/>
  <c r="E3" i="53"/>
  <c r="C29" i="53"/>
  <c r="H12" i="52"/>
  <c r="G12" i="52"/>
  <c r="F12" i="52"/>
  <c r="E12" i="52"/>
  <c r="D12" i="52"/>
  <c r="C12" i="52"/>
  <c r="C6" i="51"/>
  <c r="C9" i="51" s="1"/>
  <c r="C8" i="50"/>
  <c r="D8" i="50"/>
  <c r="C5" i="44"/>
  <c r="J23" i="45"/>
  <c r="I23" i="45"/>
  <c r="I24" i="45" s="1"/>
  <c r="H23" i="45"/>
  <c r="G23" i="45"/>
  <c r="F23" i="45"/>
  <c r="E23" i="45"/>
  <c r="D23" i="45"/>
  <c r="C23" i="45"/>
  <c r="J19" i="45"/>
  <c r="G19" i="45"/>
  <c r="F19" i="45"/>
  <c r="D19" i="45"/>
  <c r="J12" i="45"/>
  <c r="I12" i="45"/>
  <c r="H12" i="45"/>
  <c r="G12" i="45"/>
  <c r="F12" i="45"/>
  <c r="E12" i="45"/>
  <c r="D12" i="45"/>
  <c r="C12" i="45"/>
  <c r="J8" i="45"/>
  <c r="I8" i="45"/>
  <c r="H8" i="45"/>
  <c r="G8" i="45"/>
  <c r="F8" i="45"/>
  <c r="E8" i="45"/>
  <c r="D8" i="45"/>
  <c r="C8" i="45"/>
  <c r="C49" i="21"/>
  <c r="C48" i="21"/>
  <c r="C47" i="21"/>
  <c r="C46" i="21"/>
  <c r="C45" i="21"/>
  <c r="C41" i="21"/>
  <c r="C40" i="21"/>
  <c r="C37" i="21"/>
  <c r="C36" i="21"/>
  <c r="C35" i="21"/>
  <c r="C34" i="21"/>
  <c r="C31" i="21"/>
  <c r="C30" i="21"/>
  <c r="C44" i="21"/>
  <c r="C21" i="43"/>
  <c r="C18" i="43"/>
  <c r="C13" i="43"/>
  <c r="C31" i="53" l="1"/>
  <c r="E29" i="53"/>
  <c r="I13" i="45"/>
  <c r="I25" i="45" s="1"/>
  <c r="I27" i="45" s="1"/>
  <c r="G24" i="45"/>
  <c r="G13" i="45"/>
  <c r="C13" i="52"/>
  <c r="E30" i="53"/>
  <c r="D31" i="53"/>
  <c r="J24" i="45"/>
  <c r="C24" i="45"/>
  <c r="H13" i="45"/>
  <c r="C13" i="45"/>
  <c r="C25" i="45" s="1"/>
  <c r="C27" i="45" s="1"/>
  <c r="J13" i="45"/>
  <c r="C7" i="44"/>
  <c r="C6" i="44"/>
  <c r="H24" i="45"/>
  <c r="D24" i="45"/>
  <c r="E24" i="45"/>
  <c r="F24" i="45"/>
  <c r="E13" i="45"/>
  <c r="F13" i="45"/>
  <c r="D13" i="45"/>
  <c r="C4" i="44"/>
  <c r="G25" i="45" l="1"/>
  <c r="G27" i="45" s="1"/>
  <c r="E31" i="53"/>
  <c r="J25" i="45"/>
  <c r="J27" i="45" s="1"/>
  <c r="H25" i="45"/>
  <c r="H27" i="45" s="1"/>
  <c r="D25" i="45"/>
  <c r="D27" i="45" s="1"/>
  <c r="F25" i="45"/>
  <c r="F27" i="45" s="1"/>
  <c r="E25" i="45"/>
  <c r="E27" i="45" s="1"/>
  <c r="C53" i="42"/>
  <c r="C39" i="42"/>
  <c r="C35" i="42"/>
  <c r="C33" i="24" s="1"/>
  <c r="C33" i="42"/>
  <c r="C77" i="42"/>
  <c r="C52" i="42" s="1"/>
  <c r="C83" i="42"/>
  <c r="C102" i="42"/>
  <c r="C105" i="42"/>
  <c r="C22" i="42"/>
  <c r="C55" i="42" l="1"/>
  <c r="C38" i="42"/>
  <c r="C28" i="45"/>
  <c r="C3" i="44" s="1"/>
  <c r="C8" i="44" s="1"/>
  <c r="D37" i="64"/>
  <c r="D36" i="64"/>
  <c r="D35" i="64"/>
  <c r="D34" i="64"/>
  <c r="D33" i="64"/>
  <c r="D32" i="64"/>
  <c r="D31" i="64"/>
  <c r="D30" i="64"/>
  <c r="D29" i="64"/>
  <c r="D28" i="64"/>
  <c r="D27" i="64"/>
  <c r="D26" i="64"/>
  <c r="D25" i="64"/>
  <c r="D24" i="64"/>
  <c r="D23" i="64"/>
  <c r="D22" i="64"/>
  <c r="D21" i="64"/>
  <c r="D20" i="64"/>
  <c r="D19" i="64"/>
  <c r="D18" i="64"/>
  <c r="D17" i="64"/>
  <c r="D16" i="64"/>
  <c r="D15" i="64"/>
  <c r="D14" i="64"/>
  <c r="D13" i="64"/>
  <c r="D12" i="64"/>
  <c r="D11" i="64"/>
  <c r="D10" i="64"/>
  <c r="D9" i="64"/>
  <c r="D8" i="64"/>
  <c r="D7" i="64"/>
  <c r="D6" i="64"/>
  <c r="D5" i="64"/>
  <c r="D4" i="64"/>
  <c r="D3" i="64"/>
  <c r="C27" i="21"/>
  <c r="C26" i="21"/>
  <c r="C25" i="21"/>
  <c r="C24" i="21"/>
  <c r="C23" i="21"/>
  <c r="C22" i="21"/>
  <c r="C21" i="21"/>
  <c r="C20" i="21"/>
  <c r="C19" i="21"/>
  <c r="C16" i="21"/>
  <c r="C15" i="21"/>
  <c r="C14" i="21"/>
  <c r="C13" i="21"/>
  <c r="C97" i="42"/>
  <c r="C98" i="42" s="1"/>
  <c r="C11" i="42" s="1"/>
  <c r="C9" i="42"/>
  <c r="D8" i="30"/>
  <c r="C8" i="30"/>
  <c r="E7" i="30"/>
  <c r="E6" i="30"/>
  <c r="E5" i="30"/>
  <c r="E4" i="30"/>
  <c r="E3" i="30"/>
  <c r="D8" i="29"/>
  <c r="C8" i="29"/>
  <c r="E7" i="29"/>
  <c r="E6" i="29"/>
  <c r="E5" i="29"/>
  <c r="E4" i="29"/>
  <c r="F13" i="28"/>
  <c r="G13" i="28" s="1"/>
  <c r="F12" i="28"/>
  <c r="G12" i="28" s="1"/>
  <c r="F11" i="28"/>
  <c r="G11" i="28" s="1"/>
  <c r="F10" i="28"/>
  <c r="G10" i="28" s="1"/>
  <c r="F9" i="28"/>
  <c r="G9" i="28" s="1"/>
  <c r="E7" i="28"/>
  <c r="D7" i="28"/>
  <c r="F6" i="28"/>
  <c r="G6" i="28" s="1"/>
  <c r="F5" i="28"/>
  <c r="F4" i="28"/>
  <c r="G4" i="28" s="1"/>
  <c r="F3" i="28"/>
  <c r="G3" i="28" s="1"/>
  <c r="H14" i="27"/>
  <c r="H11" i="27"/>
  <c r="H10" i="27"/>
  <c r="H9" i="27"/>
  <c r="H8" i="27"/>
  <c r="H7" i="27"/>
  <c r="H6" i="27"/>
  <c r="H5" i="27"/>
  <c r="H4" i="27"/>
  <c r="H3" i="27"/>
  <c r="E14" i="27"/>
  <c r="E11" i="27"/>
  <c r="E10" i="27"/>
  <c r="E9" i="27"/>
  <c r="E8" i="27"/>
  <c r="E7" i="27"/>
  <c r="E6" i="27"/>
  <c r="E5" i="27"/>
  <c r="E4" i="27"/>
  <c r="E3" i="27"/>
  <c r="C15" i="38"/>
  <c r="C13" i="38"/>
  <c r="E8" i="36"/>
  <c r="F8" i="36" s="1"/>
  <c r="E7" i="36"/>
  <c r="F7" i="36" s="1"/>
  <c r="E6" i="36"/>
  <c r="F6" i="36" s="1"/>
  <c r="E5" i="36"/>
  <c r="F5" i="36" s="1"/>
  <c r="E4" i="36"/>
  <c r="F4" i="36" s="1"/>
  <c r="E13" i="36"/>
  <c r="F13" i="36" s="1"/>
  <c r="E12" i="36"/>
  <c r="F12" i="36" s="1"/>
  <c r="E11" i="36"/>
  <c r="F11" i="36" s="1"/>
  <c r="E10" i="36"/>
  <c r="F10" i="36" s="1"/>
  <c r="E9" i="36"/>
  <c r="F9" i="36" s="1"/>
  <c r="E18" i="36"/>
  <c r="F18" i="36" s="1"/>
  <c r="E17" i="36"/>
  <c r="F17" i="36" s="1"/>
  <c r="E16" i="36"/>
  <c r="F16" i="36" s="1"/>
  <c r="E15" i="36"/>
  <c r="F15" i="36" s="1"/>
  <c r="E14" i="36"/>
  <c r="F14" i="36" s="1"/>
  <c r="E18" i="35"/>
  <c r="F18" i="35" s="1"/>
  <c r="E17" i="35"/>
  <c r="F17" i="35" s="1"/>
  <c r="E16" i="35"/>
  <c r="F16" i="35" s="1"/>
  <c r="E15" i="35"/>
  <c r="F15" i="35" s="1"/>
  <c r="E14" i="35"/>
  <c r="E13" i="35"/>
  <c r="F13" i="35" s="1"/>
  <c r="E12" i="35"/>
  <c r="F12" i="35" s="1"/>
  <c r="E11" i="35"/>
  <c r="E10" i="35"/>
  <c r="F10" i="35" s="1"/>
  <c r="E9" i="35"/>
  <c r="F9" i="35" s="1"/>
  <c r="E8" i="35"/>
  <c r="F8" i="35" s="1"/>
  <c r="E7" i="35"/>
  <c r="F7" i="35" s="1"/>
  <c r="E6" i="35"/>
  <c r="F6" i="35" s="1"/>
  <c r="E5" i="35"/>
  <c r="E4" i="35"/>
  <c r="F4" i="35" s="1"/>
  <c r="E18" i="39"/>
  <c r="F18" i="39" s="1"/>
  <c r="E17" i="39"/>
  <c r="F17" i="39" s="1"/>
  <c r="E16" i="39"/>
  <c r="F16" i="39" s="1"/>
  <c r="E15" i="39"/>
  <c r="F15" i="39" s="1"/>
  <c r="E14" i="39"/>
  <c r="F14" i="39" s="1"/>
  <c r="E13" i="39"/>
  <c r="F13" i="39" s="1"/>
  <c r="E12" i="39"/>
  <c r="F12" i="39" s="1"/>
  <c r="E11" i="39"/>
  <c r="F11" i="39" s="1"/>
  <c r="E10" i="39"/>
  <c r="F10" i="39" s="1"/>
  <c r="E9" i="39"/>
  <c r="F9" i="39" s="1"/>
  <c r="E8" i="39"/>
  <c r="F8" i="39" s="1"/>
  <c r="E7" i="39"/>
  <c r="F7" i="39" s="1"/>
  <c r="E6" i="39"/>
  <c r="F6" i="39" s="1"/>
  <c r="E5" i="39"/>
  <c r="E4" i="39"/>
  <c r="F4" i="39" s="1"/>
  <c r="H18" i="36"/>
  <c r="H17" i="36"/>
  <c r="H16" i="36"/>
  <c r="H15" i="36"/>
  <c r="H13" i="36"/>
  <c r="H12" i="36"/>
  <c r="H11" i="36"/>
  <c r="H10" i="36"/>
  <c r="H8" i="36"/>
  <c r="H7" i="36"/>
  <c r="H6" i="36"/>
  <c r="H5" i="36"/>
  <c r="G3" i="36"/>
  <c r="D3" i="36"/>
  <c r="C3" i="36"/>
  <c r="H18" i="35"/>
  <c r="H17" i="35"/>
  <c r="H16" i="35"/>
  <c r="H15" i="35"/>
  <c r="H13" i="35"/>
  <c r="H12" i="35"/>
  <c r="H11" i="35"/>
  <c r="F11" i="35"/>
  <c r="H10" i="35"/>
  <c r="H8" i="35"/>
  <c r="H7" i="35"/>
  <c r="H6" i="35"/>
  <c r="H5" i="35"/>
  <c r="G3" i="35"/>
  <c r="D3" i="35"/>
  <c r="C3" i="35"/>
  <c r="H18" i="39"/>
  <c r="H17" i="39"/>
  <c r="H16" i="39"/>
  <c r="H15" i="39"/>
  <c r="H13" i="39"/>
  <c r="H12" i="39"/>
  <c r="H11" i="39"/>
  <c r="H10" i="39"/>
  <c r="H8" i="39"/>
  <c r="H7" i="39"/>
  <c r="H6" i="39"/>
  <c r="H5" i="39"/>
  <c r="G3" i="39"/>
  <c r="D3" i="39"/>
  <c r="C3" i="39"/>
  <c r="E18" i="34"/>
  <c r="F18" i="34" s="1"/>
  <c r="E17" i="34"/>
  <c r="F17" i="34" s="1"/>
  <c r="E16" i="34"/>
  <c r="F16" i="34" s="1"/>
  <c r="E15" i="34"/>
  <c r="F15" i="34" s="1"/>
  <c r="E14" i="34"/>
  <c r="F14" i="34" s="1"/>
  <c r="E13" i="34"/>
  <c r="F13" i="34" s="1"/>
  <c r="E12" i="34"/>
  <c r="F12" i="34" s="1"/>
  <c r="E11" i="34"/>
  <c r="F11" i="34" s="1"/>
  <c r="E10" i="34"/>
  <c r="F10" i="34" s="1"/>
  <c r="E9" i="34"/>
  <c r="F9" i="34" s="1"/>
  <c r="E8" i="34"/>
  <c r="F8" i="34" s="1"/>
  <c r="E7" i="34"/>
  <c r="F7" i="34" s="1"/>
  <c r="E6" i="34"/>
  <c r="F6" i="34" s="1"/>
  <c r="E5" i="34"/>
  <c r="E4" i="34"/>
  <c r="F4" i="34" s="1"/>
  <c r="H18" i="34"/>
  <c r="H17" i="34"/>
  <c r="H16" i="34"/>
  <c r="H15" i="34"/>
  <c r="H13" i="34"/>
  <c r="H12" i="34"/>
  <c r="H11" i="34"/>
  <c r="H10" i="34"/>
  <c r="H8" i="34"/>
  <c r="H7" i="34"/>
  <c r="H6" i="34"/>
  <c r="H5" i="34"/>
  <c r="G3" i="34"/>
  <c r="D3" i="34"/>
  <c r="C3" i="34"/>
  <c r="H18" i="33"/>
  <c r="H17" i="33"/>
  <c r="H16" i="33"/>
  <c r="H15" i="33"/>
  <c r="H13" i="33"/>
  <c r="H12" i="33"/>
  <c r="H11" i="33"/>
  <c r="H10" i="33"/>
  <c r="H8" i="33"/>
  <c r="H7" i="33"/>
  <c r="H6" i="33"/>
  <c r="H5" i="33"/>
  <c r="E18" i="33"/>
  <c r="F18" i="33" s="1"/>
  <c r="E17" i="33"/>
  <c r="F17" i="33" s="1"/>
  <c r="E16" i="33"/>
  <c r="F16" i="33" s="1"/>
  <c r="E15" i="33"/>
  <c r="F15" i="33" s="1"/>
  <c r="E14" i="33"/>
  <c r="F14" i="33" s="1"/>
  <c r="E13" i="33"/>
  <c r="F13" i="33" s="1"/>
  <c r="E12" i="33"/>
  <c r="F12" i="33" s="1"/>
  <c r="E11" i="33"/>
  <c r="F11" i="33" s="1"/>
  <c r="E10" i="33"/>
  <c r="F10" i="33" s="1"/>
  <c r="E9" i="33"/>
  <c r="F9" i="33" s="1"/>
  <c r="E8" i="33"/>
  <c r="F8" i="33" s="1"/>
  <c r="E7" i="33"/>
  <c r="F7" i="33" s="1"/>
  <c r="E6" i="33"/>
  <c r="F6" i="33" s="1"/>
  <c r="E5" i="33"/>
  <c r="F5" i="33" s="1"/>
  <c r="E4" i="33"/>
  <c r="F4" i="33" s="1"/>
  <c r="G3" i="33"/>
  <c r="D3" i="33"/>
  <c r="C3" i="33"/>
  <c r="N12" i="32"/>
  <c r="N11" i="32"/>
  <c r="N10" i="32"/>
  <c r="N9" i="32"/>
  <c r="N8" i="32"/>
  <c r="N7" i="32"/>
  <c r="N6" i="32"/>
  <c r="N5" i="32"/>
  <c r="N4" i="32"/>
  <c r="N3" i="32"/>
  <c r="D12" i="32"/>
  <c r="D11" i="32"/>
  <c r="D10" i="32"/>
  <c r="D9" i="32"/>
  <c r="D8" i="32"/>
  <c r="D7" i="32"/>
  <c r="D6" i="32"/>
  <c r="D5" i="32"/>
  <c r="D4" i="32"/>
  <c r="D3" i="32"/>
  <c r="D82" i="31"/>
  <c r="C82" i="31"/>
  <c r="C12" i="38" s="1"/>
  <c r="E81" i="31"/>
  <c r="E80" i="31"/>
  <c r="E79" i="31"/>
  <c r="E78" i="31"/>
  <c r="E77" i="31"/>
  <c r="E76" i="31"/>
  <c r="E74" i="31"/>
  <c r="E73" i="31"/>
  <c r="E72" i="31"/>
  <c r="D71" i="31"/>
  <c r="C71" i="31"/>
  <c r="C11" i="38" s="1"/>
  <c r="E70" i="31"/>
  <c r="E69" i="31"/>
  <c r="E68" i="31"/>
  <c r="E67" i="31"/>
  <c r="E66" i="31"/>
  <c r="E65" i="31"/>
  <c r="E64" i="31"/>
  <c r="E63" i="31"/>
  <c r="E62" i="31"/>
  <c r="D60" i="31"/>
  <c r="C60" i="31"/>
  <c r="C10" i="38" s="1"/>
  <c r="E59" i="31"/>
  <c r="E58" i="31"/>
  <c r="E57" i="31"/>
  <c r="E56" i="31"/>
  <c r="E54" i="31"/>
  <c r="E53" i="31"/>
  <c r="D55" i="31"/>
  <c r="C55" i="31"/>
  <c r="C9" i="38" s="1"/>
  <c r="D52" i="31"/>
  <c r="C52" i="31"/>
  <c r="C8" i="38" s="1"/>
  <c r="E48" i="31"/>
  <c r="E52" i="31" s="1"/>
  <c r="D8" i="38" s="1"/>
  <c r="D46" i="31"/>
  <c r="C46" i="31"/>
  <c r="C7" i="38" s="1"/>
  <c r="E45" i="31"/>
  <c r="E44" i="31"/>
  <c r="E43" i="31"/>
  <c r="E42" i="31"/>
  <c r="D40" i="31"/>
  <c r="E39" i="31"/>
  <c r="E38" i="31"/>
  <c r="E37" i="31"/>
  <c r="E36" i="31"/>
  <c r="E35" i="31"/>
  <c r="E34" i="31"/>
  <c r="E33" i="31"/>
  <c r="E32" i="31"/>
  <c r="D31" i="31"/>
  <c r="D41" i="31" s="1"/>
  <c r="C31" i="31"/>
  <c r="C41" i="31" s="1"/>
  <c r="C6" i="38" s="1"/>
  <c r="E30" i="31"/>
  <c r="E29" i="31"/>
  <c r="E28" i="31"/>
  <c r="E27" i="31"/>
  <c r="E26" i="31"/>
  <c r="E25" i="31"/>
  <c r="E24" i="31"/>
  <c r="E23" i="31"/>
  <c r="D22" i="31"/>
  <c r="C22" i="31"/>
  <c r="C5" i="38" s="1"/>
  <c r="E21" i="31"/>
  <c r="E20" i="31"/>
  <c r="E19" i="31"/>
  <c r="E18" i="31"/>
  <c r="D17" i="31"/>
  <c r="C17" i="31"/>
  <c r="C4" i="38" s="1"/>
  <c r="E16" i="31"/>
  <c r="E15" i="31"/>
  <c r="E14" i="31"/>
  <c r="E13" i="31"/>
  <c r="E11" i="31"/>
  <c r="D10" i="31"/>
  <c r="C10" i="31"/>
  <c r="C3" i="38" s="1"/>
  <c r="E8" i="31"/>
  <c r="E7" i="31"/>
  <c r="E6" i="31"/>
  <c r="E5" i="31"/>
  <c r="C29" i="26"/>
  <c r="C20" i="26"/>
  <c r="C17" i="26"/>
  <c r="C5" i="26"/>
  <c r="C10" i="26" s="1"/>
  <c r="G27" i="25"/>
  <c r="E46" i="31" l="1"/>
  <c r="D7" i="38" s="1"/>
  <c r="E40" i="31"/>
  <c r="E17" i="31"/>
  <c r="D4" i="38" s="1"/>
  <c r="E10" i="31"/>
  <c r="D3" i="38" s="1"/>
  <c r="E22" i="31"/>
  <c r="D5" i="38" s="1"/>
  <c r="I7" i="27"/>
  <c r="E8" i="30"/>
  <c r="C104" i="42" s="1"/>
  <c r="C101" i="42" s="1"/>
  <c r="C61" i="42" s="1"/>
  <c r="E8" i="29"/>
  <c r="C110" i="42" s="1"/>
  <c r="F7" i="28"/>
  <c r="I5" i="27"/>
  <c r="I6" i="27"/>
  <c r="I3" i="27"/>
  <c r="I14" i="27"/>
  <c r="I11" i="27"/>
  <c r="I10" i="27"/>
  <c r="I9" i="27"/>
  <c r="I8" i="27"/>
  <c r="I4" i="27"/>
  <c r="C14" i="38"/>
  <c r="C16" i="38" s="1"/>
  <c r="D13" i="38"/>
  <c r="E82" i="31"/>
  <c r="D12" i="38" s="1"/>
  <c r="E71" i="31"/>
  <c r="D11" i="38" s="1"/>
  <c r="E60" i="31"/>
  <c r="D10" i="38" s="1"/>
  <c r="E55" i="31"/>
  <c r="D9" i="38" s="1"/>
  <c r="E31" i="31"/>
  <c r="G5" i="28"/>
  <c r="G7" i="28" s="1"/>
  <c r="G8" i="28" s="1"/>
  <c r="C114" i="42" s="1"/>
  <c r="H3" i="36"/>
  <c r="H3" i="35"/>
  <c r="E3" i="35"/>
  <c r="H3" i="39"/>
  <c r="H3" i="34"/>
  <c r="C21" i="26"/>
  <c r="C31" i="26" s="1"/>
  <c r="C34" i="26" s="1"/>
  <c r="C36" i="26" s="1"/>
  <c r="H3" i="33"/>
  <c r="E3" i="33"/>
  <c r="F3" i="33"/>
  <c r="F14" i="35"/>
  <c r="E3" i="39"/>
  <c r="F3" i="36"/>
  <c r="E3" i="36"/>
  <c r="F5" i="35"/>
  <c r="F5" i="39"/>
  <c r="F3" i="39" s="1"/>
  <c r="E3" i="34"/>
  <c r="F5" i="34"/>
  <c r="F3" i="34" s="1"/>
  <c r="E41" i="31" l="1"/>
  <c r="D6" i="38" s="1"/>
  <c r="I12" i="27"/>
  <c r="I13" i="27" s="1"/>
  <c r="I15" i="27" s="1"/>
  <c r="C113" i="42" s="1"/>
  <c r="C64" i="42" s="1"/>
  <c r="F3" i="35"/>
  <c r="D14" i="38"/>
  <c r="F26" i="25"/>
  <c r="F23" i="25"/>
  <c r="E23" i="25"/>
  <c r="D23" i="25"/>
  <c r="C23" i="25"/>
  <c r="D17" i="25"/>
  <c r="E17" i="25"/>
  <c r="F17" i="25"/>
  <c r="C17" i="25"/>
  <c r="G25" i="25"/>
  <c r="G24" i="25"/>
  <c r="G26" i="25" s="1"/>
  <c r="G22" i="25"/>
  <c r="G21" i="25"/>
  <c r="G20" i="25"/>
  <c r="G19" i="25"/>
  <c r="G18" i="25"/>
  <c r="G13" i="25"/>
  <c r="G12" i="25"/>
  <c r="G11" i="25"/>
  <c r="G10" i="25"/>
  <c r="G9" i="25"/>
  <c r="G8" i="25"/>
  <c r="G7" i="25"/>
  <c r="G6" i="25"/>
  <c r="G5" i="25"/>
  <c r="G4" i="25"/>
  <c r="G3" i="25"/>
  <c r="D16" i="38" l="1"/>
  <c r="C106" i="42" s="1"/>
  <c r="C62" i="42" s="1"/>
  <c r="C90" i="42" s="1"/>
  <c r="G23" i="25"/>
  <c r="C92" i="42"/>
  <c r="C48" i="42" s="1"/>
  <c r="C49" i="42" s="1"/>
  <c r="C34" i="24" s="1"/>
  <c r="G17" i="25"/>
  <c r="G28" i="25" s="1"/>
  <c r="F28" i="25"/>
  <c r="E28" i="25"/>
  <c r="D28" i="25"/>
  <c r="C28" i="25"/>
  <c r="C31" i="24"/>
  <c r="C18" i="24"/>
  <c r="C19" i="24" s="1"/>
  <c r="C10" i="24"/>
  <c r="C12" i="24" s="1"/>
  <c r="C8" i="24"/>
  <c r="C9" i="24" s="1"/>
  <c r="G12" i="23"/>
  <c r="F13" i="23"/>
  <c r="E13" i="23"/>
  <c r="D13" i="23"/>
  <c r="F11" i="23"/>
  <c r="E11" i="23"/>
  <c r="D11" i="23"/>
  <c r="C11" i="23"/>
  <c r="F10" i="23"/>
  <c r="E10" i="23"/>
  <c r="D10" i="23"/>
  <c r="C10" i="23"/>
  <c r="F9" i="23"/>
  <c r="E9" i="23"/>
  <c r="D9" i="23"/>
  <c r="C9" i="23"/>
  <c r="F8" i="23"/>
  <c r="E8" i="23"/>
  <c r="D8" i="23"/>
  <c r="C8" i="23"/>
  <c r="F7" i="23"/>
  <c r="E7" i="23"/>
  <c r="D7" i="23"/>
  <c r="C7" i="23"/>
  <c r="F6" i="23"/>
  <c r="E6" i="23"/>
  <c r="D6" i="23"/>
  <c r="C6" i="23"/>
  <c r="F5" i="23"/>
  <c r="E5" i="23"/>
  <c r="D5" i="23"/>
  <c r="C5" i="23"/>
  <c r="F4" i="23"/>
  <c r="E4" i="23"/>
  <c r="D4" i="23"/>
  <c r="C4" i="23"/>
  <c r="F3" i="23"/>
  <c r="E3" i="23"/>
  <c r="D3" i="23"/>
  <c r="C3" i="23"/>
  <c r="C13" i="23"/>
  <c r="C14" i="24" l="1"/>
  <c r="C57" i="42"/>
  <c r="D14" i="23"/>
  <c r="E14" i="23"/>
  <c r="F14" i="23"/>
  <c r="G10" i="23"/>
  <c r="C56" i="42"/>
  <c r="C41" i="42" s="1"/>
  <c r="C42" i="42" s="1"/>
  <c r="C43" i="42" s="1"/>
  <c r="C28" i="42" s="1"/>
  <c r="G13" i="23"/>
  <c r="G4" i="23"/>
  <c r="G6" i="23"/>
  <c r="G8" i="23"/>
  <c r="G3" i="23"/>
  <c r="G5" i="23"/>
  <c r="G7" i="23"/>
  <c r="G9" i="23"/>
  <c r="G11" i="23"/>
  <c r="C14" i="23"/>
  <c r="C44" i="42" l="1"/>
  <c r="G14" i="23"/>
  <c r="F22" i="20"/>
  <c r="E22" i="20"/>
  <c r="F20" i="20"/>
  <c r="E20" i="20"/>
  <c r="F19" i="20"/>
  <c r="E19" i="20"/>
  <c r="F18" i="20"/>
  <c r="E18" i="20"/>
  <c r="F16" i="20"/>
  <c r="E16" i="20"/>
  <c r="F15" i="20"/>
  <c r="E15" i="20"/>
  <c r="D22" i="20"/>
  <c r="D20" i="20"/>
  <c r="D19" i="20"/>
  <c r="D18" i="20"/>
  <c r="D16" i="20"/>
  <c r="D15" i="20"/>
  <c r="F14" i="20"/>
  <c r="E14" i="20"/>
  <c r="D14" i="20"/>
  <c r="C3" i="20"/>
  <c r="C5" i="20" s="1"/>
  <c r="F23" i="20" l="1"/>
  <c r="E23" i="20"/>
  <c r="D23" i="20"/>
  <c r="D24" i="20" s="1"/>
  <c r="C112" i="42" s="1"/>
  <c r="C3" i="19"/>
  <c r="C5" i="19" s="1"/>
  <c r="F8" i="19" l="1"/>
  <c r="E8" i="19"/>
  <c r="D9" i="19" l="1"/>
  <c r="D10" i="19" s="1"/>
  <c r="C111" i="42" s="1"/>
  <c r="C63" i="42" s="1"/>
  <c r="C9" i="21"/>
  <c r="D30" i="18"/>
  <c r="D34" i="18" s="1"/>
  <c r="D28" i="18"/>
  <c r="D27" i="18"/>
  <c r="D26" i="18"/>
  <c r="D25" i="18"/>
  <c r="D24" i="18"/>
  <c r="D23" i="18"/>
  <c r="D22" i="18"/>
  <c r="D21" i="18"/>
  <c r="D20" i="18"/>
  <c r="D19" i="18"/>
  <c r="D18" i="18"/>
  <c r="D17" i="18"/>
  <c r="D16" i="18"/>
  <c r="D14" i="18"/>
  <c r="D15" i="18"/>
  <c r="D13" i="18"/>
  <c r="D8" i="18"/>
  <c r="D7" i="18"/>
  <c r="D6" i="18"/>
  <c r="D5" i="18"/>
  <c r="D4" i="18"/>
  <c r="D3" i="18"/>
  <c r="C8" i="21"/>
  <c r="E49" i="13"/>
  <c r="E50" i="13" s="1"/>
  <c r="E51" i="13" s="1"/>
  <c r="E52" i="13" s="1"/>
  <c r="D29" i="18" l="1"/>
  <c r="D35" i="18" s="1"/>
  <c r="D10" i="18"/>
  <c r="E44" i="13"/>
  <c r="E33" i="13"/>
  <c r="E30" i="13"/>
  <c r="E25" i="13"/>
  <c r="E14" i="13"/>
  <c r="C74" i="21"/>
  <c r="C76" i="21"/>
  <c r="C75" i="21"/>
  <c r="C12" i="21"/>
  <c r="C7" i="21"/>
  <c r="C4" i="21"/>
  <c r="D36" i="18" l="1"/>
  <c r="E45" i="13"/>
  <c r="E46" i="13"/>
  <c r="E47" i="13" s="1"/>
  <c r="G23" i="12"/>
  <c r="G24" i="12" s="1"/>
  <c r="G19" i="12"/>
  <c r="G13" i="12"/>
  <c r="G8" i="12"/>
  <c r="F73" i="22"/>
  <c r="E73" i="22"/>
  <c r="D73" i="22"/>
  <c r="C73" i="22"/>
  <c r="F67" i="22"/>
  <c r="E67" i="22"/>
  <c r="D67" i="22"/>
  <c r="C67" i="22"/>
  <c r="F57" i="22"/>
  <c r="E57" i="22"/>
  <c r="D57" i="22"/>
  <c r="C57" i="22"/>
  <c r="F37" i="22"/>
  <c r="F43" i="22" s="1"/>
  <c r="E37" i="22"/>
  <c r="E43" i="22" s="1"/>
  <c r="D37" i="22"/>
  <c r="D43" i="22" s="1"/>
  <c r="C37" i="22"/>
  <c r="C43" i="22" s="1"/>
  <c r="G26" i="12" l="1"/>
  <c r="E48" i="13"/>
  <c r="F31" i="22"/>
  <c r="E31" i="22"/>
  <c r="D31" i="22"/>
  <c r="C31" i="22"/>
  <c r="F22" i="22"/>
  <c r="E22" i="22"/>
  <c r="D22" i="22"/>
  <c r="C22" i="22"/>
  <c r="F18" i="22"/>
  <c r="E18" i="22"/>
  <c r="D18" i="22"/>
  <c r="C18" i="22"/>
  <c r="F11" i="22"/>
  <c r="E11" i="22"/>
  <c r="D11" i="22"/>
  <c r="C11" i="22"/>
  <c r="F6" i="22"/>
  <c r="E6" i="22"/>
  <c r="D6" i="22"/>
  <c r="C6" i="22"/>
  <c r="G70" i="22"/>
  <c r="G69" i="22"/>
  <c r="G68" i="22"/>
  <c r="G66" i="22"/>
  <c r="G62" i="22"/>
  <c r="G61" i="22"/>
  <c r="G60" i="22"/>
  <c r="G59" i="22"/>
  <c r="G58" i="22"/>
  <c r="G55" i="22"/>
  <c r="G51" i="22"/>
  <c r="G50" i="22"/>
  <c r="G49" i="22"/>
  <c r="G48" i="22"/>
  <c r="G47" i="22"/>
  <c r="G46" i="22"/>
  <c r="G45" i="22"/>
  <c r="G44" i="22"/>
  <c r="G41" i="22"/>
  <c r="G40" i="22"/>
  <c r="G39" i="22"/>
  <c r="G38" i="22"/>
  <c r="G36" i="22"/>
  <c r="G35" i="22"/>
  <c r="G34" i="22"/>
  <c r="G37" i="22" s="1"/>
  <c r="G33" i="22"/>
  <c r="G29" i="22"/>
  <c r="G27" i="22"/>
  <c r="G26" i="22"/>
  <c r="G25" i="22"/>
  <c r="G24" i="22"/>
  <c r="G23" i="22"/>
  <c r="G21" i="22"/>
  <c r="G20" i="22"/>
  <c r="G19" i="22"/>
  <c r="G17" i="22"/>
  <c r="G16" i="22"/>
  <c r="G15" i="22"/>
  <c r="G14" i="22"/>
  <c r="G13" i="22"/>
  <c r="G12" i="22"/>
  <c r="G10" i="22"/>
  <c r="G9" i="22"/>
  <c r="G8" i="22"/>
  <c r="G7" i="22"/>
  <c r="G5" i="22"/>
  <c r="G4" i="22"/>
  <c r="G3" i="22"/>
  <c r="C4" i="12"/>
  <c r="C3" i="12"/>
  <c r="K45" i="67"/>
  <c r="J45" i="67"/>
  <c r="I45" i="67"/>
  <c r="H45" i="67"/>
  <c r="G45" i="67"/>
  <c r="F45" i="67"/>
  <c r="E45" i="67"/>
  <c r="D45" i="67"/>
  <c r="C45" i="67"/>
  <c r="K33" i="67"/>
  <c r="J33" i="67"/>
  <c r="I33" i="67"/>
  <c r="H33" i="67"/>
  <c r="G33" i="67"/>
  <c r="F33" i="67"/>
  <c r="E33" i="67"/>
  <c r="D33" i="67"/>
  <c r="C33" i="67"/>
  <c r="K30" i="67"/>
  <c r="J30" i="67"/>
  <c r="I30" i="67"/>
  <c r="H30" i="67"/>
  <c r="G30" i="67"/>
  <c r="F30" i="67"/>
  <c r="E30" i="67"/>
  <c r="D30" i="67"/>
  <c r="C30" i="67"/>
  <c r="K25" i="67"/>
  <c r="J25" i="67"/>
  <c r="I25" i="67"/>
  <c r="H25" i="67"/>
  <c r="G25" i="67"/>
  <c r="F25" i="67"/>
  <c r="E25" i="67"/>
  <c r="D25" i="67"/>
  <c r="C25" i="67"/>
  <c r="K14" i="67"/>
  <c r="J14" i="67"/>
  <c r="I14" i="67"/>
  <c r="H14" i="67"/>
  <c r="G14" i="67"/>
  <c r="F14" i="67"/>
  <c r="E14" i="67"/>
  <c r="D14" i="67"/>
  <c r="C14" i="67"/>
  <c r="G18" i="22" l="1"/>
  <c r="F32" i="22"/>
  <c r="G22" i="22"/>
  <c r="K34" i="67"/>
  <c r="G73" i="22"/>
  <c r="E32" i="22"/>
  <c r="E74" i="22" s="1"/>
  <c r="D32" i="22"/>
  <c r="D74" i="22" s="1"/>
  <c r="G34" i="67"/>
  <c r="E34" i="67"/>
  <c r="J34" i="67"/>
  <c r="I34" i="67"/>
  <c r="H34" i="67"/>
  <c r="F34" i="67"/>
  <c r="G67" i="22"/>
  <c r="G43" i="22"/>
  <c r="G57" i="22"/>
  <c r="G31" i="22"/>
  <c r="C32" i="22"/>
  <c r="C74" i="22" s="1"/>
  <c r="G6" i="22"/>
  <c r="G11" i="22"/>
  <c r="F74" i="22"/>
  <c r="G32" i="22"/>
  <c r="D34" i="67"/>
  <c r="C34" i="67"/>
  <c r="G74" i="22" l="1"/>
  <c r="B3" i="17" l="1"/>
  <c r="C7" i="42"/>
  <c r="C32" i="24" l="1"/>
  <c r="C36" i="24" s="1"/>
  <c r="C37" i="24" s="1"/>
  <c r="C20" i="42"/>
  <c r="C21" i="42"/>
  <c r="C26" i="42" l="1"/>
  <c r="C25" i="42"/>
  <c r="C23" i="42"/>
  <c r="C24" i="42"/>
  <c r="C4" i="43" l="1"/>
  <c r="C5" i="43" s="1"/>
  <c r="C23" i="43" s="1"/>
  <c r="C100" i="42"/>
  <c r="C60" i="42" s="1"/>
  <c r="C59" i="42" s="1"/>
  <c r="C29" i="42"/>
  <c r="C30" i="42" s="1"/>
  <c r="C45" i="42" s="1"/>
  <c r="C22" i="43" s="1"/>
  <c r="C24" i="43" l="1"/>
  <c r="C66" i="42"/>
  <c r="C67" i="42"/>
  <c r="C58" i="42"/>
  <c r="C68" i="42" s="1"/>
  <c r="C73" i="42" l="1"/>
</calcChain>
</file>

<file path=xl/sharedStrings.xml><?xml version="1.0" encoding="utf-8"?>
<sst xmlns="http://schemas.openxmlformats.org/spreadsheetml/2006/main" count="3981" uniqueCount="2900">
  <si>
    <t>Item</t>
  </si>
  <si>
    <t>Version</t>
  </si>
  <si>
    <t>Process</t>
  </si>
  <si>
    <r>
      <t xml:space="preserve">Prudential Return for </t>
    </r>
    <r>
      <rPr>
        <i/>
        <sz val="11"/>
        <rFont val="Calibri"/>
        <family val="2"/>
      </rPr>
      <t>JIBs</t>
    </r>
  </si>
  <si>
    <t>Submission Year</t>
  </si>
  <si>
    <t>Submission Month</t>
  </si>
  <si>
    <t>Description</t>
  </si>
  <si>
    <t xml:space="preserve"> Haircut Amount</t>
  </si>
  <si>
    <t>Adjusted Amount</t>
  </si>
  <si>
    <t>Realisable Amount</t>
  </si>
  <si>
    <t>Rehypothecated Holdings</t>
  </si>
  <si>
    <t>Unencumbered Holdings</t>
  </si>
  <si>
    <t>Coins and Banknotes</t>
  </si>
  <si>
    <t>Central bank reserves</t>
  </si>
  <si>
    <t>0% Risk Weight Government Securities</t>
  </si>
  <si>
    <t>Restricted Government Securities</t>
  </si>
  <si>
    <t>Total Level 1 HQLA</t>
  </si>
  <si>
    <t>L1.1</t>
  </si>
  <si>
    <t>L1.2</t>
  </si>
  <si>
    <t>L1.3</t>
  </si>
  <si>
    <t>L1.4</t>
  </si>
  <si>
    <t>L1.5</t>
  </si>
  <si>
    <t>L1.6</t>
  </si>
  <si>
    <t>2A.1</t>
  </si>
  <si>
    <t>2A.2</t>
  </si>
  <si>
    <t>2A.3</t>
  </si>
  <si>
    <t>2A.4</t>
  </si>
  <si>
    <t>2A.5</t>
  </si>
  <si>
    <t>20% Risk Weight Government Securities</t>
  </si>
  <si>
    <t>Covered bonds</t>
  </si>
  <si>
    <t>Total Level 2A HQLA</t>
  </si>
  <si>
    <t>2B.1</t>
  </si>
  <si>
    <t>2B.2</t>
  </si>
  <si>
    <t>2B.3</t>
  </si>
  <si>
    <t>2B.4</t>
  </si>
  <si>
    <t>2B.5</t>
  </si>
  <si>
    <t>2B.6</t>
  </si>
  <si>
    <t>BBB Government Securities</t>
  </si>
  <si>
    <t>Residential mortgage backed securities</t>
  </si>
  <si>
    <t>Lower rated corporate bonds</t>
  </si>
  <si>
    <t>Common equity shares</t>
  </si>
  <si>
    <t>LA.1</t>
  </si>
  <si>
    <t>LA.2</t>
  </si>
  <si>
    <t>LA.3</t>
  </si>
  <si>
    <t>LA.4</t>
  </si>
  <si>
    <t>LA.5</t>
  </si>
  <si>
    <t>LA.6</t>
  </si>
  <si>
    <t>LA.7</t>
  </si>
  <si>
    <t>Total HQLA</t>
  </si>
  <si>
    <t>Adjustment for Level 2 cap</t>
  </si>
  <si>
    <t>Adjustment for Level 2B cap</t>
  </si>
  <si>
    <t>Adjusted Level 2B HQLA</t>
  </si>
  <si>
    <t>Adjusted Level 2A HQLA</t>
  </si>
  <si>
    <t>Adjusted Level 1 HQLA</t>
  </si>
  <si>
    <t>Stable retail deposits: Individuals</t>
  </si>
  <si>
    <t>RE.01</t>
  </si>
  <si>
    <t>RE.02</t>
  </si>
  <si>
    <t>RE.03</t>
  </si>
  <si>
    <t>RE.04</t>
  </si>
  <si>
    <t>RE.05</t>
  </si>
  <si>
    <t>RE.06</t>
  </si>
  <si>
    <t>RE.07</t>
  </si>
  <si>
    <t>RE.08</t>
  </si>
  <si>
    <t>RE.09</t>
  </si>
  <si>
    <t>RE.10</t>
  </si>
  <si>
    <t>RE.11</t>
  </si>
  <si>
    <t>Less stable retail deposits: Individuals - lower adjustment</t>
  </si>
  <si>
    <t>Less stable retail deposits: Individuals – higher adjustment</t>
  </si>
  <si>
    <t>Less stable retail deposits: Individuals - no adjustment</t>
  </si>
  <si>
    <t>Stable retail deposits: Small businesses</t>
  </si>
  <si>
    <t>Less stable retail deposits: Small businesses - lower adjustment</t>
  </si>
  <si>
    <t>Less stable retail deposits: Small businesses - higher adjustment</t>
  </si>
  <si>
    <t>Less stable retail deposits: Small businesses - no adjustment</t>
  </si>
  <si>
    <t>Less stable retail: bonds - lower adjustment</t>
  </si>
  <si>
    <t>Less stable retail: bonds - higher adjustment</t>
  </si>
  <si>
    <t>RE.12</t>
  </si>
  <si>
    <t>Less stable retail: bonds - no adjustment</t>
  </si>
  <si>
    <t>Total Retail outflow</t>
  </si>
  <si>
    <t>Time of calculations</t>
  </si>
  <si>
    <t>Adjustment for branches in regions with limited HQLA</t>
  </si>
  <si>
    <t xml:space="preserve">Balance sheet asset /
Balance sheet liability /
Nominal </t>
  </si>
  <si>
    <t>Predicted inflow /
Predicted outflow</t>
  </si>
  <si>
    <t>Value</t>
  </si>
  <si>
    <t>Capital and long-term funding</t>
  </si>
  <si>
    <t>Stable retail deposits</t>
  </si>
  <si>
    <t>Less stable retail deposits</t>
  </si>
  <si>
    <t>Non-financial funding</t>
  </si>
  <si>
    <t>Operational deposits</t>
  </si>
  <si>
    <t>Other medium term funding</t>
  </si>
  <si>
    <t>Other</t>
  </si>
  <si>
    <t>ASF Total</t>
  </si>
  <si>
    <t>Cash and central bank</t>
  </si>
  <si>
    <t>Trade date receivables</t>
  </si>
  <si>
    <t>Unencumbered Level 1 HQLA</t>
  </si>
  <si>
    <t>Level 1 HQLA secured short-term lending to banks.</t>
  </si>
  <si>
    <t>Other short-term lending to banks plus unencumbered level 2A HQLA</t>
  </si>
  <si>
    <t>Unencumbered Level 2B HQLA</t>
  </si>
  <si>
    <t>Encumbered HQLA &lt; 1 year</t>
  </si>
  <si>
    <t>Medium term lending to banks</t>
  </si>
  <si>
    <t>All other loans &lt;1 year</t>
  </si>
  <si>
    <t>Residential Mortgages</t>
  </si>
  <si>
    <t>Loans &gt;1 year, excluding financial institutions, RW 35% or less</t>
  </si>
  <si>
    <t>Loans &gt;1 year, excluding financial institutions, RW &gt;35%</t>
  </si>
  <si>
    <t>Securities and physically traded commodities</t>
  </si>
  <si>
    <t>Margin provided</t>
  </si>
  <si>
    <t>Encumbered assets &gt; 1 year</t>
  </si>
  <si>
    <t>Derivatives receivables</t>
  </si>
  <si>
    <t>Other assets</t>
  </si>
  <si>
    <t>RSF Total – Balance Sheet</t>
  </si>
  <si>
    <t>Irrevocable facilities</t>
  </si>
  <si>
    <t>Unconditionally revocable facilities</t>
  </si>
  <si>
    <t>Trade related obligations</t>
  </si>
  <si>
    <t>Other commitments</t>
  </si>
  <si>
    <t>RSF Total – Off Balance Sheet</t>
  </si>
  <si>
    <t>RSF Total</t>
  </si>
  <si>
    <t>Net Stable Funding Ratio</t>
  </si>
  <si>
    <t>OL.01</t>
  </si>
  <si>
    <t>Operational deposits: DCS covered deposits</t>
  </si>
  <si>
    <t>OL.02</t>
  </si>
  <si>
    <t>Operational deposits: other deposits - adjustment</t>
  </si>
  <si>
    <t>OL.03</t>
  </si>
  <si>
    <t>Operational deposits: other deposits - no adjustment</t>
  </si>
  <si>
    <t>OL.04</t>
  </si>
  <si>
    <t>Fiduciary deposits: qualifying PIC Deposits</t>
  </si>
  <si>
    <t>OL.05</t>
  </si>
  <si>
    <t>Fiduciary deposits - no adjustment</t>
  </si>
  <si>
    <t>OL.06</t>
  </si>
  <si>
    <t>Wholesale deposits: covered deposits</t>
  </si>
  <si>
    <t>OL.07</t>
  </si>
  <si>
    <t>Unsecured wholesale: adjustment</t>
  </si>
  <si>
    <t>OL.08</t>
  </si>
  <si>
    <t>Unsecured wholesale - no adjustment</t>
  </si>
  <si>
    <t>OL.09</t>
  </si>
  <si>
    <t>Secured wholesale: transactions backed by HQLA</t>
  </si>
  <si>
    <t>OL.10</t>
  </si>
  <si>
    <t>Secured wholesale - no adjustment</t>
  </si>
  <si>
    <t>OL.11</t>
  </si>
  <si>
    <t>Total outflow from other liabilities</t>
  </si>
  <si>
    <t>CM.01</t>
  </si>
  <si>
    <t>Committed credit and liquidity facilities</t>
  </si>
  <si>
    <t>CM.02</t>
  </si>
  <si>
    <t>Committed facilities: financial institutions</t>
  </si>
  <si>
    <t>CM.03</t>
  </si>
  <si>
    <t>Committed facilities: non-financial institutions</t>
  </si>
  <si>
    <t>CM.04</t>
  </si>
  <si>
    <t>Other contingent funding obligations</t>
  </si>
  <si>
    <t>CM.05</t>
  </si>
  <si>
    <t>Total outflow from commitments</t>
  </si>
  <si>
    <t>LCR</t>
  </si>
  <si>
    <t>DO.01</t>
  </si>
  <si>
    <t>Derivatives</t>
  </si>
  <si>
    <t>DO.02</t>
  </si>
  <si>
    <t>Miscellaneous</t>
  </si>
  <si>
    <t>DO.03</t>
  </si>
  <si>
    <t>Total other outflows</t>
  </si>
  <si>
    <t>IF.01</t>
  </si>
  <si>
    <t>Reverse repos, securities borrowing and margin lending</t>
  </si>
  <si>
    <t>IF.02</t>
  </si>
  <si>
    <t>Facilities (Committed and Uncommitted)</t>
  </si>
  <si>
    <t>IF.03</t>
  </si>
  <si>
    <t>Retail and small business customer inflows</t>
  </si>
  <si>
    <t>IF.04</t>
  </si>
  <si>
    <t>Financial Institutions</t>
  </si>
  <si>
    <t>IF.05</t>
  </si>
  <si>
    <t>Qualifying inflows</t>
  </si>
  <si>
    <t>IF.06</t>
  </si>
  <si>
    <t>Non-financial institutions</t>
  </si>
  <si>
    <t>IF.07</t>
  </si>
  <si>
    <t>Maturing securities</t>
  </si>
  <si>
    <t>IF.08</t>
  </si>
  <si>
    <t>IF.09</t>
  </si>
  <si>
    <t>Cash inflows from derivatives</t>
  </si>
  <si>
    <t>IF.10</t>
  </si>
  <si>
    <t>Other cash inflows</t>
  </si>
  <si>
    <t>IF.11</t>
  </si>
  <si>
    <t>Total Inflows</t>
  </si>
  <si>
    <t>CR.01</t>
  </si>
  <si>
    <t>Total Outflows</t>
  </si>
  <si>
    <t>CR.02</t>
  </si>
  <si>
    <t>Capped Inflows</t>
  </si>
  <si>
    <t>CR.03</t>
  </si>
  <si>
    <t>Net Outflow</t>
  </si>
  <si>
    <t>CR.04</t>
  </si>
  <si>
    <t>Capped Inflows plus Qualifying Inflows plus HQLA</t>
  </si>
  <si>
    <t>LMR</t>
  </si>
  <si>
    <t>ASF/RSF</t>
  </si>
  <si>
    <t>Contractually due inflow /
Contractually due outflow</t>
  </si>
  <si>
    <t>MR.01</t>
  </si>
  <si>
    <t>MR.02</t>
  </si>
  <si>
    <t>MR.03</t>
  </si>
  <si>
    <t>MR.04</t>
  </si>
  <si>
    <t>Liquidity Method</t>
  </si>
  <si>
    <t>1</t>
  </si>
  <si>
    <t>BIA Requirement</t>
  </si>
  <si>
    <t>Average Income, where positive</t>
  </si>
  <si>
    <t>Total Income</t>
  </si>
  <si>
    <t>Net Non-Interest Income</t>
  </si>
  <si>
    <t>Net Interest Income</t>
  </si>
  <si>
    <t>2 years prior</t>
  </si>
  <si>
    <t>1 year prior</t>
  </si>
  <si>
    <t>Last year</t>
  </si>
  <si>
    <t>SAO Requirement</t>
  </si>
  <si>
    <t>Total - Capital Charge</t>
  </si>
  <si>
    <t>Retail Brokerage - Capital Charge</t>
  </si>
  <si>
    <t>Asset management - Capital Charge</t>
  </si>
  <si>
    <t>Agency services - Capital Charge</t>
  </si>
  <si>
    <t>Payment and settlement - Capital Charge</t>
  </si>
  <si>
    <t>Commercial banking - Capital Charge</t>
  </si>
  <si>
    <t>Retail banking - Capital Charge</t>
  </si>
  <si>
    <t>Trading and sales - Capital Charge</t>
  </si>
  <si>
    <t>Corporate Finance - Capital Charge</t>
  </si>
  <si>
    <t>Total - Income</t>
  </si>
  <si>
    <t>Retail Brokerage - Income</t>
  </si>
  <si>
    <t>Asset management - Income</t>
  </si>
  <si>
    <t>Agency services - Income</t>
  </si>
  <si>
    <t>Payment and settlement - Income</t>
  </si>
  <si>
    <t>Commercial banking - Income</t>
  </si>
  <si>
    <t>Retail banking - Income</t>
  </si>
  <si>
    <t>Trading and sales - Income</t>
  </si>
  <si>
    <t>Corporate Finance - Income</t>
  </si>
  <si>
    <t>Operational Risk Method</t>
  </si>
  <si>
    <t>Sheet</t>
  </si>
  <si>
    <t>Submission Header</t>
  </si>
  <si>
    <t>Submission Guide</t>
  </si>
  <si>
    <t>TOTAL ASSETS</t>
  </si>
  <si>
    <t>H.0</t>
  </si>
  <si>
    <t>Other Assets Total</t>
  </si>
  <si>
    <t>G.0</t>
  </si>
  <si>
    <t>K</t>
  </si>
  <si>
    <t>Intangible assets, other than Goodwill (and excluding mortgage servicing rights)</t>
  </si>
  <si>
    <t>G.5</t>
  </si>
  <si>
    <t>Goodwill</t>
  </si>
  <si>
    <t>G.4</t>
  </si>
  <si>
    <t>L</t>
  </si>
  <si>
    <t>Plant, equipment, leasehold premises, and motor vehicles</t>
  </si>
  <si>
    <t>G.3</t>
  </si>
  <si>
    <t>Other land and property owned by the reporting bank</t>
  </si>
  <si>
    <t>G.2</t>
  </si>
  <si>
    <t>Premises owned and occupied by the reporting bank</t>
  </si>
  <si>
    <t>G.1</t>
  </si>
  <si>
    <t>Other Financial Assets Total</t>
  </si>
  <si>
    <t>F.0</t>
  </si>
  <si>
    <t>Derivative assets</t>
  </si>
  <si>
    <t>F.9</t>
  </si>
  <si>
    <t>Defined-benefit pension fund net assets</t>
  </si>
  <si>
    <t>F.8</t>
  </si>
  <si>
    <t>Deferred Tax Assets</t>
  </si>
  <si>
    <t>F.7</t>
  </si>
  <si>
    <t>Mortgage Servicing Rights</t>
  </si>
  <si>
    <t>F.6</t>
  </si>
  <si>
    <t>J</t>
  </si>
  <si>
    <t>All past due assets</t>
  </si>
  <si>
    <t>F.5</t>
  </si>
  <si>
    <t>Operating leases</t>
  </si>
  <si>
    <t>F.4</t>
  </si>
  <si>
    <t>Debtors and Prepayments</t>
  </si>
  <si>
    <t>F.3</t>
  </si>
  <si>
    <t>Settlement Balances</t>
  </si>
  <si>
    <t>F.2</t>
  </si>
  <si>
    <t>Items in suspense</t>
  </si>
  <si>
    <t>F.1</t>
  </si>
  <si>
    <t>Investments Total</t>
  </si>
  <si>
    <t>E.0</t>
  </si>
  <si>
    <t>Securitisation exposures - equity tranches</t>
  </si>
  <si>
    <t>E.13</t>
  </si>
  <si>
    <t>Other Equity investments - Corporate</t>
  </si>
  <si>
    <t>E.12</t>
  </si>
  <si>
    <t>Capital Investments in other banks</t>
  </si>
  <si>
    <t>E.11</t>
  </si>
  <si>
    <t>Capital Investments in Subsidiaries and other associated companies</t>
  </si>
  <si>
    <t>E.10</t>
  </si>
  <si>
    <t>Significant investments in Non-financial Companies</t>
  </si>
  <si>
    <t>E.9</t>
  </si>
  <si>
    <t>E</t>
  </si>
  <si>
    <t>Non Marketable Securitisation exposures - non equity</t>
  </si>
  <si>
    <t>E.8</t>
  </si>
  <si>
    <t>C</t>
  </si>
  <si>
    <t>Non Marketable debt - Corporate</t>
  </si>
  <si>
    <t>E.7</t>
  </si>
  <si>
    <t>Non Marketable debt - Group non-banking entities</t>
  </si>
  <si>
    <t>E.6</t>
  </si>
  <si>
    <t>D</t>
  </si>
  <si>
    <t>Non Marketable debt - Other bank issued</t>
  </si>
  <si>
    <t>E.5</t>
  </si>
  <si>
    <t>Non Marketable debt - Other group bank</t>
  </si>
  <si>
    <t>E.4</t>
  </si>
  <si>
    <t>Non Marketable debt - parental</t>
  </si>
  <si>
    <t>E.3</t>
  </si>
  <si>
    <t>B</t>
  </si>
  <si>
    <t>Non Marketable PSE Debt</t>
  </si>
  <si>
    <t>E.2</t>
  </si>
  <si>
    <t>A</t>
  </si>
  <si>
    <t>Non Marketable Sovereign Debt</t>
  </si>
  <si>
    <t>E.1</t>
  </si>
  <si>
    <t>Loans and Advances Total</t>
  </si>
  <si>
    <t>D.0</t>
  </si>
  <si>
    <t>Capital Connected Lending</t>
  </si>
  <si>
    <t>D.7</t>
  </si>
  <si>
    <t>H</t>
  </si>
  <si>
    <t>D.6</t>
  </si>
  <si>
    <t>G</t>
  </si>
  <si>
    <t>Retail Lending</t>
  </si>
  <si>
    <t>D.5</t>
  </si>
  <si>
    <t>Corporate Lending</t>
  </si>
  <si>
    <t>D.4</t>
  </si>
  <si>
    <t>PSEs</t>
  </si>
  <si>
    <t>D.3</t>
  </si>
  <si>
    <t>Sovereigns</t>
  </si>
  <si>
    <t>D.2</t>
  </si>
  <si>
    <t>Group non-banking entities</t>
  </si>
  <si>
    <t>D.1</t>
  </si>
  <si>
    <t>Marketable Assets Total</t>
  </si>
  <si>
    <t>C.0</t>
  </si>
  <si>
    <t>Other Marketable assets</t>
  </si>
  <si>
    <t>C.5</t>
  </si>
  <si>
    <t>Marketable Securitisation exposures - equity tranche holdings</t>
  </si>
  <si>
    <t>C.5.8</t>
  </si>
  <si>
    <t>Marketable Corporate equity holdings</t>
  </si>
  <si>
    <t>C.5.7</t>
  </si>
  <si>
    <t>Marketable Bank equity holdings</t>
  </si>
  <si>
    <t>C.5.6</t>
  </si>
  <si>
    <t>Other Marketable PSE Debt</t>
  </si>
  <si>
    <t>C.5.5</t>
  </si>
  <si>
    <t>Other Marketable debt - Sovereign</t>
  </si>
  <si>
    <t>C.5.4</t>
  </si>
  <si>
    <t>Other Marketable debt - Securitisation exposures - non equity</t>
  </si>
  <si>
    <t>C.5.3</t>
  </si>
  <si>
    <t>Other Marketable debt - Corporate</t>
  </si>
  <si>
    <t>C.5.2</t>
  </si>
  <si>
    <t>Other Marketable debt - Group non-banking entities</t>
  </si>
  <si>
    <t>C.5.1</t>
  </si>
  <si>
    <t>Marketable Assets: Bank debt</t>
  </si>
  <si>
    <t>C.4</t>
  </si>
  <si>
    <t>Marketable Assets: Other Marketable Bank Debt: Other Banks</t>
  </si>
  <si>
    <t>C.4.3</t>
  </si>
  <si>
    <t>Marketable Assets: Other Marketable Bank Debt: Other group - bank issued</t>
  </si>
  <si>
    <t>C.4.2</t>
  </si>
  <si>
    <t>Marketable Assets: Other Marketable Bank Debt: Parent issued</t>
  </si>
  <si>
    <t>C.4.1</t>
  </si>
  <si>
    <t>Marketable Assets: CDs, CP and FRNs of less than 1 year to maturity</t>
  </si>
  <si>
    <t>C.3</t>
  </si>
  <si>
    <t>Marketable Assets: CDs, CP and FRNs of less than 1 year to maturity: All Marketable CP</t>
  </si>
  <si>
    <t>C.3.4</t>
  </si>
  <si>
    <t>Marketable Assets: CDs, CP and FRNs of less than 1 year to maturity: Other Banks</t>
  </si>
  <si>
    <t>C.3.3</t>
  </si>
  <si>
    <t>Marketable Assets: CDs, CP and FRNs of less than 1 year to maturity: Other group - bank issued</t>
  </si>
  <si>
    <t>C.3.2</t>
  </si>
  <si>
    <t>Marketable Assets: CDs, CP and FRNs of less than 1 year to maturity: Parent issued</t>
  </si>
  <si>
    <t>C.3.1</t>
  </si>
  <si>
    <t>Marketable Assets: Zone A PSE debt</t>
  </si>
  <si>
    <t>C.2</t>
  </si>
  <si>
    <t>Marketable Assets: Zone A Government debt</t>
  </si>
  <si>
    <t>C.1</t>
  </si>
  <si>
    <t>Loans to Banks Total</t>
  </si>
  <si>
    <t>B.0</t>
  </si>
  <si>
    <t>Loans to Banks: Loans to other banks - greater than 1 year to maturity</t>
  </si>
  <si>
    <t>B.4</t>
  </si>
  <si>
    <t>Loans to Banks: Loans to other banks - 1 year or less to maturity</t>
  </si>
  <si>
    <t>B.3</t>
  </si>
  <si>
    <t>Loans to Banks: Loans to fellow banking subsidiaries</t>
  </si>
  <si>
    <t>B.2</t>
  </si>
  <si>
    <t>Loans to Banks: Loans to Parent</t>
  </si>
  <si>
    <t>B.1</t>
  </si>
  <si>
    <t>Cash Total</t>
  </si>
  <si>
    <t>A.0</t>
  </si>
  <si>
    <t>F</t>
  </si>
  <si>
    <t>Cash: Gold</t>
  </si>
  <si>
    <t>A.3</t>
  </si>
  <si>
    <t>Cash: Cash items in the course of collection</t>
  </si>
  <si>
    <t>A.2</t>
  </si>
  <si>
    <t>Cash: Notes and coins</t>
  </si>
  <si>
    <t>A.1</t>
  </si>
  <si>
    <t>Credit Portfolio</t>
  </si>
  <si>
    <t>Total</t>
  </si>
  <si>
    <t>Trading Book</t>
  </si>
  <si>
    <t>A-IRB</t>
  </si>
  <si>
    <t>F-IRB</t>
  </si>
  <si>
    <t>Standardised Approach</t>
  </si>
  <si>
    <t>Total Balance Sheet Exposures</t>
  </si>
  <si>
    <t>M</t>
  </si>
  <si>
    <t>Other Balance Sheet Exposures</t>
  </si>
  <si>
    <t>Capital Ratios Treatment</t>
  </si>
  <si>
    <t>Past Due Exposures</t>
  </si>
  <si>
    <t>Retail Exposures</t>
  </si>
  <si>
    <t>Cash</t>
  </si>
  <si>
    <t>Securitisations</t>
  </si>
  <si>
    <t>Claims on Banks</t>
  </si>
  <si>
    <t>Claims on Corporates</t>
  </si>
  <si>
    <t>Claims on Public Sector Entities (PSEs)</t>
  </si>
  <si>
    <t>Claims on Sovereigns</t>
  </si>
  <si>
    <t>TOTAL LIABILITIES</t>
  </si>
  <si>
    <t>Total capital Items</t>
  </si>
  <si>
    <t>Tier 2 Capital, before deductions</t>
  </si>
  <si>
    <t>AT 1 Capital, before deductions</t>
  </si>
  <si>
    <t>CET 1 Capital, before deductions</t>
  </si>
  <si>
    <t>Total creditors, accruals and other liabilities</t>
  </si>
  <si>
    <t>Other liabilities</t>
  </si>
  <si>
    <t>C.7</t>
  </si>
  <si>
    <t>C.7.4</t>
  </si>
  <si>
    <t>Derivative Liabilities</t>
  </si>
  <si>
    <t>C.7.3</t>
  </si>
  <si>
    <t>Defined-benefit pension fund net liabilities</t>
  </si>
  <si>
    <t>C.7.2</t>
  </si>
  <si>
    <t>Deferred Tax Liabilities</t>
  </si>
  <si>
    <t>C.7.1</t>
  </si>
  <si>
    <t>C.6</t>
  </si>
  <si>
    <t>Settlement balances</t>
  </si>
  <si>
    <t>Other taxation</t>
  </si>
  <si>
    <t>Current taxation</t>
  </si>
  <si>
    <t>Creditors and accruals</t>
  </si>
  <si>
    <t>Interest payable</t>
  </si>
  <si>
    <t>Total CDs and other debt securities</t>
  </si>
  <si>
    <t>Retail Bonds</t>
  </si>
  <si>
    <t>Non - Capital term debt issued</t>
  </si>
  <si>
    <t>Promissory notes, bills and other short term paper issued</t>
  </si>
  <si>
    <t>Certificates of deposit issued</t>
  </si>
  <si>
    <t>Total deposits</t>
  </si>
  <si>
    <t>All Other Deposits</t>
  </si>
  <si>
    <t>A.7</t>
  </si>
  <si>
    <t>Corporate and Fiduciary</t>
  </si>
  <si>
    <t>A.6</t>
  </si>
  <si>
    <t>A.6.2</t>
  </si>
  <si>
    <t>Operational deposits and Qualifying PIC deposits</t>
  </si>
  <si>
    <t>A.6.1</t>
  </si>
  <si>
    <t>Retail Accounts</t>
  </si>
  <si>
    <t>A.5</t>
  </si>
  <si>
    <t>Retail Accounts - small businesses</t>
  </si>
  <si>
    <t>A.5.2</t>
  </si>
  <si>
    <t>Retail Accounts - individuals</t>
  </si>
  <si>
    <t>A.5.1</t>
  </si>
  <si>
    <t>Other Deposit Takers</t>
  </si>
  <si>
    <t>A.4</t>
  </si>
  <si>
    <t>Associated Non-Banking Companies</t>
  </si>
  <si>
    <t>Associated Banking Companies</t>
  </si>
  <si>
    <t>Parent/Holding Company or Group</t>
  </si>
  <si>
    <t>Total Netted Exposures</t>
  </si>
  <si>
    <t>Total Credit Derivatives in the Trading Book</t>
  </si>
  <si>
    <t>Credit default swaps</t>
  </si>
  <si>
    <t>Total return swaps</t>
  </si>
  <si>
    <t>Total OTC Contracts</t>
  </si>
  <si>
    <t>Other commodity contracts</t>
  </si>
  <si>
    <t>B.5</t>
  </si>
  <si>
    <t>Other precious metal contracts</t>
  </si>
  <si>
    <t>Equity contracts</t>
  </si>
  <si>
    <t>Foreign exchange and gold contracts</t>
  </si>
  <si>
    <t>Interest rate contracts</t>
  </si>
  <si>
    <t>Total Off Balance Sheet Commitments</t>
  </si>
  <si>
    <t>A.12</t>
  </si>
  <si>
    <t>Commitments that are unconditionally cancellable without prior notice</t>
  </si>
  <si>
    <t>A.11</t>
  </si>
  <si>
    <t>Other commitments with original maturity of 1 year and over</t>
  </si>
  <si>
    <t>A.10</t>
  </si>
  <si>
    <t>Other commitments with original maturity of less than 1 year</t>
  </si>
  <si>
    <t>A.9</t>
  </si>
  <si>
    <t>Note Issuance and Revolving Underwriting Facilities</t>
  </si>
  <si>
    <t>A.8</t>
  </si>
  <si>
    <t>Forward deposits placed</t>
  </si>
  <si>
    <t>Partly paid up shares and securities</t>
  </si>
  <si>
    <t>Forward asset purchases</t>
  </si>
  <si>
    <t>Asset sales with recourse</t>
  </si>
  <si>
    <t>Trade Related Contingencies</t>
  </si>
  <si>
    <t>Transaction Related Contingencies</t>
  </si>
  <si>
    <t>Direct Credit Substitutes</t>
  </si>
  <si>
    <t>Profit retained</t>
  </si>
  <si>
    <t>Dividends</t>
  </si>
  <si>
    <t>Profit after Taxation</t>
  </si>
  <si>
    <t>Taxation</t>
  </si>
  <si>
    <t>Extraordinary Items</t>
  </si>
  <si>
    <t>Profit before Extraordinary Items</t>
  </si>
  <si>
    <t>Bad Debts (Provisions)</t>
  </si>
  <si>
    <t>Total Operating Expenses</t>
  </si>
  <si>
    <t>Audit &amp; Legal fees</t>
  </si>
  <si>
    <t>B.7</t>
  </si>
  <si>
    <t>Premises &amp; Equipment</t>
  </si>
  <si>
    <t>B.6</t>
  </si>
  <si>
    <t>Depreciation</t>
  </si>
  <si>
    <t>Staff costs</t>
  </si>
  <si>
    <t>Management Charge</t>
  </si>
  <si>
    <t>Directors Remuneration</t>
  </si>
  <si>
    <t>All Operating Expenses except:</t>
  </si>
  <si>
    <t>Divdends and other income</t>
  </si>
  <si>
    <t>Other Income</t>
  </si>
  <si>
    <t>A.3.2</t>
  </si>
  <si>
    <t>Dividends/share of profits (or losses) from subsidiaries and associated companies (report a loss as a negative)</t>
  </si>
  <si>
    <t>A.3.1</t>
  </si>
  <si>
    <t>Total Non Banking Income</t>
  </si>
  <si>
    <t>A.2.6</t>
  </si>
  <si>
    <t>Investment dealing profits and commissions</t>
  </si>
  <si>
    <t>A.2.5</t>
  </si>
  <si>
    <t>Fund management fees</t>
  </si>
  <si>
    <t>A.2.4</t>
  </si>
  <si>
    <t>Trustee/Custodian fees</t>
  </si>
  <si>
    <t>A.2.3</t>
  </si>
  <si>
    <t>Trust and company administration fees</t>
  </si>
  <si>
    <t>A.2.2</t>
  </si>
  <si>
    <t>Investment management fees</t>
  </si>
  <si>
    <t>A.2.1</t>
  </si>
  <si>
    <t>Total Banking Income</t>
  </si>
  <si>
    <t>Increase / decrease in book value of investments</t>
  </si>
  <si>
    <t>A.1.5</t>
  </si>
  <si>
    <t>Net Income from banking fees, charges and commissions</t>
  </si>
  <si>
    <t>A.1.4</t>
  </si>
  <si>
    <t>Profit/Loss on investments held for dealing</t>
  </si>
  <si>
    <t>A.1.3</t>
  </si>
  <si>
    <t>Profit/loss on foreign exchange dealing and currency positions</t>
  </si>
  <si>
    <t>A.1.2</t>
  </si>
  <si>
    <t>A.1.1</t>
  </si>
  <si>
    <t>Interest Expense (Enter absolute value)</t>
  </si>
  <si>
    <t>A.1.1.2</t>
  </si>
  <si>
    <t>Interest Income</t>
  </si>
  <si>
    <t>A.1.1.1</t>
  </si>
  <si>
    <t>Section</t>
  </si>
  <si>
    <t xml:space="preserve"> Risk Weighted Asset Equivalent</t>
  </si>
  <si>
    <t>Gold</t>
  </si>
  <si>
    <t>Aggregate Net Long Open positions</t>
  </si>
  <si>
    <t>Balancing Item</t>
  </si>
  <si>
    <t>Other - Short</t>
  </si>
  <si>
    <t>Other - Long</t>
  </si>
  <si>
    <t>AUD</t>
  </si>
  <si>
    <t>JPY</t>
  </si>
  <si>
    <t>CAD</t>
  </si>
  <si>
    <t>CHF</t>
  </si>
  <si>
    <t>EUR</t>
  </si>
  <si>
    <t>USD</t>
  </si>
  <si>
    <t>GBP</t>
  </si>
  <si>
    <t>Forward - Net</t>
  </si>
  <si>
    <t>Forward Gross Sales</t>
  </si>
  <si>
    <t>Forward Gross Purchases</t>
  </si>
  <si>
    <t>Spot - Net</t>
  </si>
  <si>
    <t>Balance Sheet Liabilities</t>
  </si>
  <si>
    <t>Balance Sheet Assets</t>
  </si>
  <si>
    <t>Nature of Item</t>
  </si>
  <si>
    <t>Other Contracts</t>
  </si>
  <si>
    <t>Energy contracts</t>
  </si>
  <si>
    <t>Base metals</t>
  </si>
  <si>
    <t>Precious metals (excluding gold)</t>
  </si>
  <si>
    <t>Simplified Approach</t>
  </si>
  <si>
    <t>Net Position</t>
  </si>
  <si>
    <t>Gross Short</t>
  </si>
  <si>
    <t>Gross Long</t>
  </si>
  <si>
    <t>Total Counterparty Credit Risk</t>
  </si>
  <si>
    <t>Free deliveries, 4 days or less since delivery, RW = 150%</t>
  </si>
  <si>
    <t>C.1.5</t>
  </si>
  <si>
    <t>Free deliveries, 4 days or less since delivery, RW = 100%</t>
  </si>
  <si>
    <t>C.1.4</t>
  </si>
  <si>
    <t>Free deliveries, 4 days or less since delivery, RW = 50%</t>
  </si>
  <si>
    <t>C.1.3</t>
  </si>
  <si>
    <t>Free deliveries, 4 days or less since delivery, RW = 20%</t>
  </si>
  <si>
    <t>C.1.2</t>
  </si>
  <si>
    <t>Free deliveries, 4 days or less since delivery, RW = 0%</t>
  </si>
  <si>
    <t>C.1.1</t>
  </si>
  <si>
    <t>RWAs</t>
  </si>
  <si>
    <t>Mark-to-Market Receivable</t>
  </si>
  <si>
    <t>Number of Trades</t>
  </si>
  <si>
    <t>Free delivery - Over 4 days since delivery</t>
  </si>
  <si>
    <t>DvP: 46 or more</t>
  </si>
  <si>
    <t>DvP: 31 – 45</t>
  </si>
  <si>
    <t>DvP: 16 – 30</t>
  </si>
  <si>
    <t>DvP: 5 – 15</t>
  </si>
  <si>
    <t>Capital Risk</t>
  </si>
  <si>
    <t>At risk amount: Loss if trade fails (DvP) / 
Mark to Market Receivable (Free delivery)</t>
  </si>
  <si>
    <t>Days past due</t>
  </si>
  <si>
    <t>Corporates Total</t>
  </si>
  <si>
    <t>Claims on other Corporates: risk weight 150%</t>
  </si>
  <si>
    <t>Claims on other Corporates: risk weight 100%</t>
  </si>
  <si>
    <t>Claims on other Corporates: risk weight 50%</t>
  </si>
  <si>
    <t>Claims on other Corporates: risk weight 20%</t>
  </si>
  <si>
    <t>Banks Total</t>
  </si>
  <si>
    <t>Claims secured by guarantees from Banks: Total</t>
  </si>
  <si>
    <t>D.2.0</t>
  </si>
  <si>
    <t>Claims secured by guarantees from Banks: maturity &lt;= 3 months: risk weight 150%</t>
  </si>
  <si>
    <t>D.2.2.4</t>
  </si>
  <si>
    <t>Claims secured by guarantees from Banks: maturity &lt;= 3 months: risk weight 100%</t>
  </si>
  <si>
    <t>D.2.2.3</t>
  </si>
  <si>
    <t>Claims secured by guarantees from Banks: maturity &lt;= 3 months: risk weight 50%</t>
  </si>
  <si>
    <t>D.2.2.2</t>
  </si>
  <si>
    <t>Claims secured by guarantees from Banks: maturity &lt;= 3 months: risk weight 20%</t>
  </si>
  <si>
    <t>D.2.2.1</t>
  </si>
  <si>
    <t>Claims secured by guarantees from Banks: maturity &gt; 3 months: risk weight 150%</t>
  </si>
  <si>
    <t>D.2.1.4</t>
  </si>
  <si>
    <t>Claims secured by guarantees from Banks: maturity &gt; 3 months: risk weight 100%</t>
  </si>
  <si>
    <t>D.2.1.3</t>
  </si>
  <si>
    <t>Claims secured by guarantees from Banks: maturity &gt; 3 months: risk weight 50%</t>
  </si>
  <si>
    <t>D.2.1.2</t>
  </si>
  <si>
    <t>Claims secured by guarantees from Banks: maturity &gt; 3 months: risk weight 20%</t>
  </si>
  <si>
    <t>D.2.1.1.</t>
  </si>
  <si>
    <t>Claims on other Banks: except guarantees: Total</t>
  </si>
  <si>
    <t>D.1.0</t>
  </si>
  <si>
    <t>Claims on other Banks: except guarantees: maturity &lt;= 3 months: risk weight 150%</t>
  </si>
  <si>
    <t>D.1.2.4</t>
  </si>
  <si>
    <t>Claims on other Banks: except guarantees: maturity &lt;= 3 months: risk weight 100%</t>
  </si>
  <si>
    <t>D.1.2.3</t>
  </si>
  <si>
    <t>Claims on other Banks: except guarantees: maturity &lt;= 3 months: risk weight 50%</t>
  </si>
  <si>
    <t>D.1.2.2</t>
  </si>
  <si>
    <t>Claims on other Banks: except guarantees: maturity &lt;= 3 months: risk weight 20%</t>
  </si>
  <si>
    <t>D.1.2.1</t>
  </si>
  <si>
    <t>Claims on other Banks: except guarantees: maturity &gt; 3 months: risk weight 150%</t>
  </si>
  <si>
    <t>D.1.1.4</t>
  </si>
  <si>
    <t>Claims on other Banks: except guarantees: maturity &gt; 3 months: risk weight 100%</t>
  </si>
  <si>
    <t>D.1.1.3</t>
  </si>
  <si>
    <t>Claims on other Banks: except guarantees: maturity &gt; 3 months: risk weight 50%</t>
  </si>
  <si>
    <t>D.1.1.2</t>
  </si>
  <si>
    <t>Claims on other Banks: except guarantees: maturity &gt; 3 months: risk weight 20%</t>
  </si>
  <si>
    <t>PSE (Public Sector Entity) Total</t>
  </si>
  <si>
    <t>Claims on other PSEs: risk weight 150%</t>
  </si>
  <si>
    <t>B.2.5</t>
  </si>
  <si>
    <t>Claims on other PSEs: risk weight 100%</t>
  </si>
  <si>
    <t>B.2.4</t>
  </si>
  <si>
    <t>Claims on other PSEs: risk weight 50%</t>
  </si>
  <si>
    <t>B.2.3</t>
  </si>
  <si>
    <t>Claims on other PSEs: risk weight 20%</t>
  </si>
  <si>
    <t>B.2.2</t>
  </si>
  <si>
    <t>Claims on other PSEs: risk weight 0%</t>
  </si>
  <si>
    <t>B.2.1</t>
  </si>
  <si>
    <t>Claims on Jersey PSEs: risk weight 20%</t>
  </si>
  <si>
    <t>Sovereign Total</t>
  </si>
  <si>
    <t>Claims on Multilateral Development Banks and other relevant international organisations: risk weight 0%</t>
  </si>
  <si>
    <t>Claims on other sovereigns: risk weight 150%</t>
  </si>
  <si>
    <t>Claims on other sovereigns: risk weight 100%</t>
  </si>
  <si>
    <t>Claims on other sovereigns: risk weight 50%</t>
  </si>
  <si>
    <t>Claims on other sovereigns: risk weight 20%</t>
  </si>
  <si>
    <t>Claims on other sovereigns: risk weight 0%</t>
  </si>
  <si>
    <t>Claims on Jersey: risk weight 0%</t>
  </si>
  <si>
    <t>RWA</t>
  </si>
  <si>
    <t>Amount After CRM</t>
  </si>
  <si>
    <t>Amount</t>
  </si>
  <si>
    <t>Item description</t>
  </si>
  <si>
    <t>Standardised Approach to Credit Risk - Total</t>
  </si>
  <si>
    <t>Q</t>
  </si>
  <si>
    <t>Netted Exposures</t>
  </si>
  <si>
    <t>P</t>
  </si>
  <si>
    <t>OTCs</t>
  </si>
  <si>
    <t>N</t>
  </si>
  <si>
    <t>Off- Balance Sheet</t>
  </si>
  <si>
    <t>Claims on PSEs</t>
  </si>
  <si>
    <t>Risk weighted assets – market risk - IMA: Specific</t>
  </si>
  <si>
    <t>87h</t>
  </si>
  <si>
    <t>Risk weighted assets – market risk - IMA: General</t>
  </si>
  <si>
    <t>87g</t>
  </si>
  <si>
    <t>Risk weighted assets – TB market risk - Standardised Approach: Commodities</t>
  </si>
  <si>
    <t>87f</t>
  </si>
  <si>
    <t>Risk weighted assets – TB market risk - Standardised Approach: Equities</t>
  </si>
  <si>
    <t>87e</t>
  </si>
  <si>
    <t>Risk weighted assets – TB market risk - Standardised Approach: Interest Rate</t>
  </si>
  <si>
    <t>87d</t>
  </si>
  <si>
    <t>Risk weighted assets – TB market risk - Standardised Approach: FX &amp; Gold</t>
  </si>
  <si>
    <t>87c</t>
  </si>
  <si>
    <t>Risk weighted assets – market risk - Standardised Approach: Commodities</t>
  </si>
  <si>
    <t>87b</t>
  </si>
  <si>
    <t>Risk weighted assets – market risk - Standardised Approach: FX &amp; Gold</t>
  </si>
  <si>
    <t>87a</t>
  </si>
  <si>
    <t>Risk weighted assets – operational risk: Standardised Approach</t>
  </si>
  <si>
    <t>86b</t>
  </si>
  <si>
    <t>Risk weighted assets – operational risk: Basic Indicator Approach</t>
  </si>
  <si>
    <t>86a</t>
  </si>
  <si>
    <t>Risk weighted assets – credit risk: Standardised Approach - settlement risk re Free Deliveries, 4 days or less since delivery</t>
  </si>
  <si>
    <t>85e</t>
  </si>
  <si>
    <t>Risk weighted assets – credit risk: Trading Book</t>
  </si>
  <si>
    <t>85d</t>
  </si>
  <si>
    <t>Risk weighted assets – credit risk: Advanced IRB</t>
  </si>
  <si>
    <t>85c</t>
  </si>
  <si>
    <t>Risk weighted assets – credit risk: Foundation IRB</t>
  </si>
  <si>
    <t>85b</t>
  </si>
  <si>
    <t>Risk weighted assets – credit risk: Standardised Approach</t>
  </si>
  <si>
    <t>85a</t>
  </si>
  <si>
    <t>84d</t>
  </si>
  <si>
    <t>1250% risk weighted items: settlement risk</t>
  </si>
  <si>
    <t>84c</t>
  </si>
  <si>
    <t>1250% risk weighted items: IRB – deductions required</t>
  </si>
  <si>
    <t>84b</t>
  </si>
  <si>
    <t>1250% risk weighted items: securitisations: equity tranches</t>
  </si>
  <si>
    <t>84a</t>
  </si>
  <si>
    <t>1250% risk weighted items</t>
  </si>
  <si>
    <t>84</t>
  </si>
  <si>
    <t>250% risk weighted items</t>
  </si>
  <si>
    <t>83</t>
  </si>
  <si>
    <t>Deferred tax assets that rely on future profitability excluding those arising from temporary differences:  related deferred tax liability</t>
  </si>
  <si>
    <t>82b</t>
  </si>
  <si>
    <t>Deferred tax assets that rely on future profitability excluding those arising from temporary differences</t>
  </si>
  <si>
    <t>82a</t>
  </si>
  <si>
    <t>Deferred tax assets</t>
  </si>
  <si>
    <t>82</t>
  </si>
  <si>
    <t>Other intangibles, other than mortgage-servicing rights: related deferred tax liability</t>
  </si>
  <si>
    <t>81a</t>
  </si>
  <si>
    <t>Other intangibles, other than mortgage-servicing rights</t>
  </si>
  <si>
    <t>81</t>
  </si>
  <si>
    <t>Goodwill: related deferred tax liability</t>
  </si>
  <si>
    <t>80a</t>
  </si>
  <si>
    <t>80</t>
  </si>
  <si>
    <t>Cap for inclusion of provisions in Tier 2 under internal ratings-based approach</t>
  </si>
  <si>
    <t>79</t>
  </si>
  <si>
    <t>Provisions eligible for inclusion in Tier 2 in respect of exposures subject to internal ratings-based approach (prior to application of cap)</t>
  </si>
  <si>
    <t>78</t>
  </si>
  <si>
    <t>Cap on inclusion of provisions in Tier 2 under standardised approach</t>
  </si>
  <si>
    <t>77</t>
  </si>
  <si>
    <t>Provisions eligible for inclusion in Tier 2 in respect of exposures subject to standardised approach (prior to application of cap)</t>
  </si>
  <si>
    <t>76</t>
  </si>
  <si>
    <t>Deferred tax assets arising from temporary differences (net of related tax liability)</t>
  </si>
  <si>
    <t>75a</t>
  </si>
  <si>
    <t>Deferred tax assets arising from temporary differences</t>
  </si>
  <si>
    <t>75</t>
  </si>
  <si>
    <t>Mortgage servicing rights</t>
  </si>
  <si>
    <t>74</t>
  </si>
  <si>
    <t>of which, the amount of the holding that is Tier 2 capital</t>
  </si>
  <si>
    <t>73d</t>
  </si>
  <si>
    <t>of which, the amount of the holding that is AT1 capital</t>
  </si>
  <si>
    <t>73c</t>
  </si>
  <si>
    <t>of which, the amount of the holding that is CET1 capital</t>
  </si>
  <si>
    <t>73b</t>
  </si>
  <si>
    <t>Significant investments in the common stock of financials, net of relevant eligible short positions</t>
  </si>
  <si>
    <t>73a</t>
  </si>
  <si>
    <t>Significant investments in the common stock of financials</t>
  </si>
  <si>
    <t>73</t>
  </si>
  <si>
    <t>of which, the amount of the holdings that is Tier 2 capital</t>
  </si>
  <si>
    <t>72c</t>
  </si>
  <si>
    <t>of which, the amount of the holdings that is AT1 capital</t>
  </si>
  <si>
    <t>72b</t>
  </si>
  <si>
    <t>of which, the amount of the holdings that is CET1 capital</t>
  </si>
  <si>
    <t>72a</t>
  </si>
  <si>
    <t>Non-significant investments in the capital of other financial institutions</t>
  </si>
  <si>
    <t>72</t>
  </si>
  <si>
    <t>National total capital minimum ratio</t>
  </si>
  <si>
    <t>71</t>
  </si>
  <si>
    <t>National Tier 1 minimum ratio</t>
  </si>
  <si>
    <t>70</t>
  </si>
  <si>
    <t>National Common Equity Tier 1 minimum ratio</t>
  </si>
  <si>
    <t>69</t>
  </si>
  <si>
    <t>68</t>
  </si>
  <si>
    <t>67</t>
  </si>
  <si>
    <t>66</t>
  </si>
  <si>
    <t>65</t>
  </si>
  <si>
    <t>64</t>
  </si>
  <si>
    <t>63</t>
  </si>
  <si>
    <t>62</t>
  </si>
  <si>
    <t>61</t>
  </si>
  <si>
    <t>60f</t>
  </si>
  <si>
    <t>60e</t>
  </si>
  <si>
    <t>60d</t>
  </si>
  <si>
    <t>60c</t>
  </si>
  <si>
    <t>60b</t>
  </si>
  <si>
    <t>60a</t>
  </si>
  <si>
    <t>60</t>
  </si>
  <si>
    <t>59</t>
  </si>
  <si>
    <t>58</t>
  </si>
  <si>
    <t>of which: excess Tier 2 deductions</t>
  </si>
  <si>
    <t>57a</t>
  </si>
  <si>
    <t>Total regulatory adjustments to Tier 2 capital</t>
  </si>
  <si>
    <t>57</t>
  </si>
  <si>
    <t>National specific regulatory adjustments, including Pillar 2 deductions applied to Tier 2 capital</t>
  </si>
  <si>
    <t>56</t>
  </si>
  <si>
    <t>Significant investments in the capital of banking, financial and insurance entities that are outside the scope of regulatory consolidation (net of eligible short positions)</t>
  </si>
  <si>
    <t>55</t>
  </si>
  <si>
    <t>Investments in the capital of banking, financial and insurance entities that are outside the scope of regulatory consolidation, net of eligible short positions, where the bank does not own more than 10% of the issued common share capital of the entity (amount above the 10% threshold)</t>
  </si>
  <si>
    <t>54</t>
  </si>
  <si>
    <t>Reciprocal cross-holdings in Tier 2 instruments</t>
  </si>
  <si>
    <t>53</t>
  </si>
  <si>
    <t>Investments in own Tier 2 instruments</t>
  </si>
  <si>
    <t>52</t>
  </si>
  <si>
    <t>Tier 2 capital before regulatory adjustments</t>
  </si>
  <si>
    <t>51</t>
  </si>
  <si>
    <t>Provisions</t>
  </si>
  <si>
    <t>50</t>
  </si>
  <si>
    <t>48</t>
  </si>
  <si>
    <t>Directly issued qualifying Tier 2 instruments plus related stock surplus</t>
  </si>
  <si>
    <t>46</t>
  </si>
  <si>
    <t>Tier 1 capital (T1 = CET1 + AT1)</t>
  </si>
  <si>
    <t>45</t>
  </si>
  <si>
    <t>Additional Tier 1 capital (AT1)</t>
  </si>
  <si>
    <t>44</t>
  </si>
  <si>
    <t>of which: excess AT1 deductions</t>
  </si>
  <si>
    <t>43a</t>
  </si>
  <si>
    <t>Total regulatory adjustments to Additional Tier 1 capital</t>
  </si>
  <si>
    <t>43</t>
  </si>
  <si>
    <t>Regulatory adjustments applied to Additional Tier 1 due to insufficient Tier 2 to cover deductions</t>
  </si>
  <si>
    <t>42</t>
  </si>
  <si>
    <t>National specific regulatory adjustments, including Pillar 2 deductions applied to Additional Tier 1 capital</t>
  </si>
  <si>
    <t>41</t>
  </si>
  <si>
    <t>40</t>
  </si>
  <si>
    <t>Investments in the capital of banking, financial and insurance entities that are outside the scope of regulatory consolidation, net of eligible short positions, where the bank does not own more than 10% of the issued common share capital of the entity (amount above 10% threshold)</t>
  </si>
  <si>
    <t>39</t>
  </si>
  <si>
    <t>Reciprocal cross-holdings in Additional Tier 1 instruments</t>
  </si>
  <si>
    <t>38</t>
  </si>
  <si>
    <t>Investments in own Additional Tier 1 instruments</t>
  </si>
  <si>
    <t>37</t>
  </si>
  <si>
    <t>Additional Tier 1 capital before regulatory adjustments</t>
  </si>
  <si>
    <t>36</t>
  </si>
  <si>
    <t>34</t>
  </si>
  <si>
    <t>of which: classified as liabilities under applicable accounting standards</t>
  </si>
  <si>
    <t>32</t>
  </si>
  <si>
    <t>of which: classified as equity under applicable accounting standards</t>
  </si>
  <si>
    <t>31</t>
  </si>
  <si>
    <t>Directly issued qualifying Additional Tier 1 instruments plus related stock surplus</t>
  </si>
  <si>
    <t>30</t>
  </si>
  <si>
    <t>Common Equity Tier 1 capital (CET1 capital)</t>
  </si>
  <si>
    <t>29</t>
  </si>
  <si>
    <t>Total regulatory adjustments to Common equity Tier 1</t>
  </si>
  <si>
    <t>28</t>
  </si>
  <si>
    <t>Regulatory adjustments applied to Common Equity Tier 1 due to insufficient Additional Tier 1 and Tier 2 to cover deductions</t>
  </si>
  <si>
    <t>27</t>
  </si>
  <si>
    <t>National specific regulatory adjustments, including Pillar 2 deductions applied to CET1 capital</t>
  </si>
  <si>
    <t>26</t>
  </si>
  <si>
    <t>Amount exceeding the 15% threshold</t>
  </si>
  <si>
    <t>22</t>
  </si>
  <si>
    <t>Deferred tax assets arising from temporary differences (amount above 10% threshold, net of related tax liability)</t>
  </si>
  <si>
    <t>21</t>
  </si>
  <si>
    <t>Mortgage servicing rights (amount above 10% threshold)</t>
  </si>
  <si>
    <t>20</t>
  </si>
  <si>
    <t>Significant investments in the common stock of banking, financial and insurance entities that are outside the scope of regulatory consolidation, net of eligible short positions (amount above 10% threshold)</t>
  </si>
  <si>
    <t>Investments in the capital of banking, financial and insurance entities that are outside the scope of regulatory consolidation, net of eligible short positions, where the bank does not own more than 10% of the issued share capital (amount above 10% threshold)</t>
  </si>
  <si>
    <t>15% of (Total CET1 capital less deductions for Items 7 to 17)</t>
  </si>
  <si>
    <t>17b</t>
  </si>
  <si>
    <t>10% of (Total CET1 capital less deductions for Items 7 to 17)</t>
  </si>
  <si>
    <t>17a</t>
  </si>
  <si>
    <t>Reciprocal cross-holdings in common equity</t>
  </si>
  <si>
    <t>Investments in own shares (if not already netted off paid-in capital on reported balance sheet)</t>
  </si>
  <si>
    <t>of which: amount relating to DVAs recognised on origination</t>
  </si>
  <si>
    <t>14a</t>
  </si>
  <si>
    <t>Gains and losses due to changes in own credit risk on fair valued liabilities</t>
  </si>
  <si>
    <r>
      <t xml:space="preserve">Securitisation gain on sale (as set out in paragraph 562 of </t>
    </r>
    <r>
      <rPr>
        <i/>
        <sz val="11"/>
        <color rgb="FF000000"/>
        <rFont val="Calibri"/>
        <family val="2"/>
      </rPr>
      <t>Basel II</t>
    </r>
    <r>
      <rPr>
        <sz val="11"/>
        <color rgb="FF000000"/>
        <rFont val="Calibri"/>
        <family val="2"/>
      </rPr>
      <t>)</t>
    </r>
  </si>
  <si>
    <t>Shortfall of provisions to expected losses</t>
  </si>
  <si>
    <t>Cash-flow hedge reserve</t>
  </si>
  <si>
    <t>Deferred tax assets that rely on future profitability excluding those arising from temporary differences (net of related tax liability)</t>
  </si>
  <si>
    <t>Other intangibles, other than mortgage-servicing rights (net of related tax liability)</t>
  </si>
  <si>
    <t>Goodwill (net of related tax liability)</t>
  </si>
  <si>
    <t xml:space="preserve"> Prudential valuation adjustments</t>
  </si>
  <si>
    <t>Common Equity Tier 1 capital before regulatory adjustments</t>
  </si>
  <si>
    <t>Common share capital issued by subsidiaries and held by third parties (amount allowed in group CET1)</t>
  </si>
  <si>
    <t>Accumulated other comprehensive income (and other reserves)</t>
  </si>
  <si>
    <t>Retained earnings</t>
  </si>
  <si>
    <t>Directly issued qualifying common share capital (and equivalent for non-joint stock companies) plus related stock surplus</t>
  </si>
  <si>
    <t>Basel III leverage ratio (%)</t>
  </si>
  <si>
    <r>
      <t xml:space="preserve">Total Exposures </t>
    </r>
    <r>
      <rPr>
        <sz val="11"/>
        <color rgb="FF000000"/>
        <rFont val="Calibri"/>
        <family val="2"/>
      </rPr>
      <t xml:space="preserve">(end of reporting period value) </t>
    </r>
  </si>
  <si>
    <t xml:space="preserve">Other off-balance sheet exposures </t>
  </si>
  <si>
    <t>Adjustments for conversion to credit equivalent amount</t>
  </si>
  <si>
    <t>Off-balance sheet exposure at gross notional amount</t>
  </si>
  <si>
    <t xml:space="preserve">Total securities financing transaction exposures </t>
  </si>
  <si>
    <t>Agent transaction exposures</t>
  </si>
  <si>
    <t>SFT counterparty exposure</t>
  </si>
  <si>
    <t xml:space="preserve">Gross SFT assets (with no recognition of accounting netting), after adjusting for sale accounting transactions </t>
  </si>
  <si>
    <t xml:space="preserve">Total derivative exposures </t>
  </si>
  <si>
    <t xml:space="preserve">Gross notional credit derivatives sold </t>
  </si>
  <si>
    <t xml:space="preserve">Gross up for derivatives collateral provided </t>
  </si>
  <si>
    <t xml:space="preserve">Add-on amount </t>
  </si>
  <si>
    <t>Replacement cost (net of eligible cash variation margin)</t>
  </si>
  <si>
    <t xml:space="preserve">On-balance sheet items (exclude derivatives and SFTs; include collateral) </t>
  </si>
  <si>
    <t>Securitisations Total</t>
  </si>
  <si>
    <t>Securitisations: risk weight 20%</t>
  </si>
  <si>
    <t>Securitisations: risk weight 100%</t>
  </si>
  <si>
    <t>Securitisations: risk weight 50%</t>
  </si>
  <si>
    <t>Securitisations: risk weight 350%</t>
  </si>
  <si>
    <t>Notes and coins</t>
  </si>
  <si>
    <t>Cash items in the course of collection</t>
  </si>
  <si>
    <t>Claims in regulatory retail portfolio</t>
  </si>
  <si>
    <t>Claims falling outside the regulatory retail portfolio</t>
  </si>
  <si>
    <t>Retail Exposures Total</t>
  </si>
  <si>
    <t>Residential Mortgages Total</t>
  </si>
  <si>
    <t>Residential Mortgages: risk weight 35%</t>
  </si>
  <si>
    <t>Residential Mortgages: risk weight 50%</t>
  </si>
  <si>
    <t>Residential Mortgages: risk weight 75%</t>
  </si>
  <si>
    <t>Residential Mortgages: risk weight 100%</t>
  </si>
  <si>
    <t>H.1</t>
  </si>
  <si>
    <t>H.2</t>
  </si>
  <si>
    <t>H.3</t>
  </si>
  <si>
    <t>H.4</t>
  </si>
  <si>
    <t>Past Due Exposures: Secured: risk weight 0%</t>
  </si>
  <si>
    <t>J.1.1</t>
  </si>
  <si>
    <t>J.1.2</t>
  </si>
  <si>
    <t>J.1.3</t>
  </si>
  <si>
    <t>J.1.4</t>
  </si>
  <si>
    <t>J.1.5</t>
  </si>
  <si>
    <t>J.1.6</t>
  </si>
  <si>
    <t>J.1.7</t>
  </si>
  <si>
    <t>J.2.1</t>
  </si>
  <si>
    <t>J.2.2</t>
  </si>
  <si>
    <t>J.2.3</t>
  </si>
  <si>
    <t>J.0</t>
  </si>
  <si>
    <t>Past Due Exposures: Secured: risk weight 20%</t>
  </si>
  <si>
    <t>Past Due Exposures: Secured: risk weight 35%</t>
  </si>
  <si>
    <t>Past Due Exposures: Secured: risk weight 50%</t>
  </si>
  <si>
    <t>Past Due Exposures: Secured: risk weight 75%</t>
  </si>
  <si>
    <t>Past Due Exposures: Secured: risk weight 100%</t>
  </si>
  <si>
    <t>Past Due Exposures: Secured: risk weight 150%</t>
  </si>
  <si>
    <t>Past Due Exposures: Unsecured: risk weight 50%</t>
  </si>
  <si>
    <t>Past Due Exposures: Unsecured: risk weight 100%</t>
  </si>
  <si>
    <t>Past Due Exposures: Unsecured: risk weight 150%</t>
  </si>
  <si>
    <t>L.1</t>
  </si>
  <si>
    <t>L.2</t>
  </si>
  <si>
    <t>L.3</t>
  </si>
  <si>
    <t>L.4.1</t>
  </si>
  <si>
    <t>L.4.2</t>
  </si>
  <si>
    <t>L.4.3</t>
  </si>
  <si>
    <t>L.4.4</t>
  </si>
  <si>
    <t>L.4.5</t>
  </si>
  <si>
    <t>L.4.6</t>
  </si>
  <si>
    <t>L.4.7</t>
  </si>
  <si>
    <t>L.0</t>
  </si>
  <si>
    <t>Tangible Assets</t>
  </si>
  <si>
    <t>Equity</t>
  </si>
  <si>
    <t>High Risk Assets</t>
  </si>
  <si>
    <t>Other, including Prepayments and Debtors: risk weight 0%</t>
  </si>
  <si>
    <t>Other, including Prepayments and Debtors: risk weight 20%</t>
  </si>
  <si>
    <t>Other, including Prepayments and Debtors: risk weight 35%</t>
  </si>
  <si>
    <t>Other, including Prepayments and Debtors: risk weight 50%</t>
  </si>
  <si>
    <t>Other, including Prepayments and Debtors: risk weight 75%</t>
  </si>
  <si>
    <t>Other, including Prepayments and Debtors: risk weight 100%</t>
  </si>
  <si>
    <t>Other, including Prepayments and Debtors: risk weight 150%</t>
  </si>
  <si>
    <t>M.1</t>
  </si>
  <si>
    <t>M.2</t>
  </si>
  <si>
    <t>M.3</t>
  </si>
  <si>
    <t>M.4</t>
  </si>
  <si>
    <t>M.5</t>
  </si>
  <si>
    <t>Direct credit substitutes</t>
  </si>
  <si>
    <t>Transaction related contingencies</t>
  </si>
  <si>
    <t>Trade-related contingencies</t>
  </si>
  <si>
    <t>Credit Equivalent Amount</t>
  </si>
  <si>
    <t>Risk Weighted Amount</t>
  </si>
  <si>
    <t>M.6</t>
  </si>
  <si>
    <t>M.7</t>
  </si>
  <si>
    <t>M.8</t>
  </si>
  <si>
    <t>M.9a</t>
  </si>
  <si>
    <t>M.9b</t>
  </si>
  <si>
    <t>Note issuance and revolving underwriting facilities</t>
  </si>
  <si>
    <t>After CRM
risk weight: 0%</t>
  </si>
  <si>
    <t>After CRM
risk weight: 20%</t>
  </si>
  <si>
    <t>After CRM
risk weight: 35%</t>
  </si>
  <si>
    <t>After CRM
risk weight: 50%</t>
  </si>
  <si>
    <t>After CRM
risk weight: 75%</t>
  </si>
  <si>
    <t>After CRM
risk weight: 100%</t>
  </si>
  <si>
    <t>After CRM
risk weight: 150%</t>
  </si>
  <si>
    <t>After CRM: Other
total amount</t>
  </si>
  <si>
    <t>After CRM: Other
 avg risk weight</t>
  </si>
  <si>
    <t>Positive Mark-to-Market</t>
  </si>
  <si>
    <t>Add-on Amount</t>
  </si>
  <si>
    <t>N.1.0</t>
  </si>
  <si>
    <t>N.1.1</t>
  </si>
  <si>
    <t>N.1.2</t>
  </si>
  <si>
    <t>N.1.3</t>
  </si>
  <si>
    <t>N.1.4</t>
  </si>
  <si>
    <t>N.1.5</t>
  </si>
  <si>
    <t>N.1.6</t>
  </si>
  <si>
    <t>N.1.7</t>
  </si>
  <si>
    <t>N.1.8</t>
  </si>
  <si>
    <t>N.1.9</t>
  </si>
  <si>
    <t>N.1.10</t>
  </si>
  <si>
    <t>N.1.11</t>
  </si>
  <si>
    <t>N.1.12</t>
  </si>
  <si>
    <t>N.1.13</t>
  </si>
  <si>
    <t>N.1.14</t>
  </si>
  <si>
    <t>N.1.15</t>
  </si>
  <si>
    <t>Interest rate contracts: &lt; 1 year: risk weight 0%</t>
  </si>
  <si>
    <t>Interest rate contracts: &lt; 1 year: risk weight 20%</t>
  </si>
  <si>
    <t>Interest rate contracts: &lt; 1 year: risk weight 50%</t>
  </si>
  <si>
    <t>Interest rate contracts: &lt; 1 year: risk weight 100%</t>
  </si>
  <si>
    <t>Interest rate contracts: &lt; 1 year: risk weight 150%</t>
  </si>
  <si>
    <t>Interest rate contracts: 1 - 5 years: risk weight 0%</t>
  </si>
  <si>
    <t>Interest rate contracts: 1 - 5 years: risk weight 20%</t>
  </si>
  <si>
    <t>Interest rate contracts: 1 - 5 years: risk weight 50%</t>
  </si>
  <si>
    <t>Interest rate contracts: 1 - 5 years: risk weight 100%</t>
  </si>
  <si>
    <t>Interest rate contracts: 1 - 5 years: risk weight 150%</t>
  </si>
  <si>
    <t>Interest rate contracts: &gt; 5 years: risk weight 0%</t>
  </si>
  <si>
    <t>Interest rate contracts: &gt; 5 years: risk weight 20%</t>
  </si>
  <si>
    <t>Interest rate contracts: &gt; 5 years: risk weight 50%</t>
  </si>
  <si>
    <t>Interest rate contracts: &gt; 5 years: risk weight 100%</t>
  </si>
  <si>
    <t>Interest rate contracts: &gt; 5 years: risk weight 150%</t>
  </si>
  <si>
    <t>FX &amp; gold contracts</t>
  </si>
  <si>
    <t>FX &amp; gold contracts: &lt; 1 year: risk weight 0%</t>
  </si>
  <si>
    <t>FX &amp; gold contracts: &lt; 1 year: risk weight 20%</t>
  </si>
  <si>
    <t>FX &amp; gold contracts: &lt; 1 year: risk weight 50%</t>
  </si>
  <si>
    <t>FX &amp; gold contracts: &lt; 1 year: risk weight 100%</t>
  </si>
  <si>
    <t>FX &amp; gold contracts: &lt; 1 year: risk weight 150%</t>
  </si>
  <si>
    <t>FX &amp; gold contracts: 1 - 5 years: risk weight 0%</t>
  </si>
  <si>
    <t>FX &amp; gold contracts: 1 - 5 years: risk weight 20%</t>
  </si>
  <si>
    <t>FX &amp; gold contracts: 1 - 5 years: risk weight 50%</t>
  </si>
  <si>
    <t>FX &amp; gold contracts: 1 - 5 years: risk weight 100%</t>
  </si>
  <si>
    <t>FX &amp; gold contracts: 1 - 5 years: risk weight 150%</t>
  </si>
  <si>
    <t>FX &amp; gold contracts: &gt; 5 years: risk weight 0%</t>
  </si>
  <si>
    <t>FX &amp; gold contracts: &gt; 5 years: risk weight 20%</t>
  </si>
  <si>
    <t>FX &amp; gold contracts: &gt; 5 years: risk weight 50%</t>
  </si>
  <si>
    <t>FX &amp; gold contracts: &gt; 5 years: risk weight 100%</t>
  </si>
  <si>
    <t>FX &amp; gold contracts: &gt; 5 years: risk weight 150%</t>
  </si>
  <si>
    <t>Equities contracts</t>
  </si>
  <si>
    <t>Equities contracts: &lt; 1 year: risk weight 0%</t>
  </si>
  <si>
    <t>Equities contracts: &lt; 1 year: risk weight 20%</t>
  </si>
  <si>
    <t>Equities contracts: &lt; 1 year: risk weight 50%</t>
  </si>
  <si>
    <t>Equities contracts: &lt; 1 year: risk weight 100%</t>
  </si>
  <si>
    <t>Equities contracts: &lt; 1 year: risk weight 150%</t>
  </si>
  <si>
    <t>Equities contracts: 1 - 5 years: risk weight 0%</t>
  </si>
  <si>
    <t>Equities contracts: 1 - 5 years: risk weight 20%</t>
  </si>
  <si>
    <t>Equities contracts: 1 - 5 years: risk weight 50%</t>
  </si>
  <si>
    <t>Equities contracts: 1 - 5 years: risk weight 100%</t>
  </si>
  <si>
    <t>Equities contracts: 1 - 5 years: risk weight 150%</t>
  </si>
  <si>
    <t>Equities contracts: &gt; 5 years: risk weight 0%</t>
  </si>
  <si>
    <t>Equities contracts: &gt; 5 years: risk weight 20%</t>
  </si>
  <si>
    <t>Equities contracts: &gt; 5 years: risk weight 50%</t>
  </si>
  <si>
    <t>Equities contracts: &gt; 5 years: risk weight 100%</t>
  </si>
  <si>
    <t>Equities contracts: &gt; 5 years: risk weight 150%</t>
  </si>
  <si>
    <t>Precious metals contracts</t>
  </si>
  <si>
    <t>Precious metals contracts: &lt; 1 year: risk weight 0%</t>
  </si>
  <si>
    <t>Precious metals contracts: &lt; 1 year: risk weight 20%</t>
  </si>
  <si>
    <t>Precious metals contracts: &lt; 1 year: risk weight 50%</t>
  </si>
  <si>
    <t>Precious metals contracts: &lt; 1 year: risk weight 100%</t>
  </si>
  <si>
    <t>Precious metals contracts: &lt; 1 year: risk weight 150%</t>
  </si>
  <si>
    <t>Precious metals contracts: 1 - 5 years: risk weight 0%</t>
  </si>
  <si>
    <t>Precious metals contracts: 1 - 5 years: risk weight 20%</t>
  </si>
  <si>
    <t>Precious metals contracts: 1 - 5 years: risk weight 50%</t>
  </si>
  <si>
    <t>Precious metals contracts: 1 - 5 years: risk weight 100%</t>
  </si>
  <si>
    <t>Precious metals contracts: 1 - 5 years: risk weight 150%</t>
  </si>
  <si>
    <t>Precious metals contracts: &gt; 5 years: risk weight 0%</t>
  </si>
  <si>
    <t>Precious metals contracts: &gt; 5 years: risk weight 20%</t>
  </si>
  <si>
    <t>Precious metals contracts: &gt; 5 years: risk weight 50%</t>
  </si>
  <si>
    <t>Precious metals contracts: &gt; 5 years: risk weight 100%</t>
  </si>
  <si>
    <t>Precious metals contracts: &gt; 5 years: risk weight 150%</t>
  </si>
  <si>
    <t>Commodities contracts</t>
  </si>
  <si>
    <t>Commodities contracts: &lt; 1 year: risk weight 0%</t>
  </si>
  <si>
    <t>Commodities contracts: &lt; 1 year: risk weight 20%</t>
  </si>
  <si>
    <t>Commodities contracts: &lt; 1 year: risk weight 50%</t>
  </si>
  <si>
    <t>Commodities contracts: &lt; 1 year: risk weight 100%</t>
  </si>
  <si>
    <t>Commodities contracts: &lt; 1 year: risk weight 150%</t>
  </si>
  <si>
    <t>Commodities contracts: 1 - 5 years: risk weight 0%</t>
  </si>
  <si>
    <t>Commodities contracts: 1 - 5 years: risk weight 20%</t>
  </si>
  <si>
    <t>Commodities contracts: 1 - 5 years: risk weight 50%</t>
  </si>
  <si>
    <t>Commodities contracts: 1 - 5 years: risk weight 100%</t>
  </si>
  <si>
    <t>Commodities contracts: 1 - 5 years: risk weight 150%</t>
  </si>
  <si>
    <t>Commodities contracts: &gt; 5 years: risk weight 0%</t>
  </si>
  <si>
    <t>Commodities contracts: &gt; 5 years: risk weight 20%</t>
  </si>
  <si>
    <t>Commodities contracts: &gt; 5 years: risk weight 50%</t>
  </si>
  <si>
    <t>Commodities contracts: &gt; 5 years: risk weight 100%</t>
  </si>
  <si>
    <t>Commodities contracts: &gt; 5 years: risk weight 150%</t>
  </si>
  <si>
    <t>N.5.0</t>
  </si>
  <si>
    <t>N.5.1</t>
  </si>
  <si>
    <t>N.5.2</t>
  </si>
  <si>
    <t>N.5.3</t>
  </si>
  <si>
    <t>N.5.4</t>
  </si>
  <si>
    <t>N.5.5</t>
  </si>
  <si>
    <t>N.5.6</t>
  </si>
  <si>
    <t>N.5.7</t>
  </si>
  <si>
    <t>N.5.8</t>
  </si>
  <si>
    <t>N.5.9</t>
  </si>
  <si>
    <t>N.5.10</t>
  </si>
  <si>
    <t>N.5.11</t>
  </si>
  <si>
    <t>N.5.12</t>
  </si>
  <si>
    <t>N.5.13</t>
  </si>
  <si>
    <t>N.5.14</t>
  </si>
  <si>
    <t>N.5.15</t>
  </si>
  <si>
    <t>N.4.0</t>
  </si>
  <si>
    <t>N.4.1</t>
  </si>
  <si>
    <t>N.4.2</t>
  </si>
  <si>
    <t>N.4.3</t>
  </si>
  <si>
    <t>N.4.4</t>
  </si>
  <si>
    <t>N.4.5</t>
  </si>
  <si>
    <t>N.4.6</t>
  </si>
  <si>
    <t>N.4.7</t>
  </si>
  <si>
    <t>N.4.8</t>
  </si>
  <si>
    <t>N.4.9</t>
  </si>
  <si>
    <t>N.4.10</t>
  </si>
  <si>
    <t>N.4.11</t>
  </si>
  <si>
    <t>N.4.12</t>
  </si>
  <si>
    <t>N.4.13</t>
  </si>
  <si>
    <t>N.4.14</t>
  </si>
  <si>
    <t>N.4.15</t>
  </si>
  <si>
    <t>N.3.0</t>
  </si>
  <si>
    <t>N.3.1</t>
  </si>
  <si>
    <t>N.3.2</t>
  </si>
  <si>
    <t>N.3.3</t>
  </si>
  <si>
    <t>N.3.4</t>
  </si>
  <si>
    <t>N.3.5</t>
  </si>
  <si>
    <t>N.3.6</t>
  </si>
  <si>
    <t>N.3.7</t>
  </si>
  <si>
    <t>N.3.8</t>
  </si>
  <si>
    <t>N.3.9</t>
  </si>
  <si>
    <t>N.3.10</t>
  </si>
  <si>
    <t>N.3.11</t>
  </si>
  <si>
    <t>N.3.12</t>
  </si>
  <si>
    <t>N.3.13</t>
  </si>
  <si>
    <t>N.3.14</t>
  </si>
  <si>
    <t>N.3.15</t>
  </si>
  <si>
    <t>N.2.0</t>
  </si>
  <si>
    <t>N.2.1</t>
  </si>
  <si>
    <t>N.2.2</t>
  </si>
  <si>
    <t>N.2.3</t>
  </si>
  <si>
    <t>N.2.4</t>
  </si>
  <si>
    <t>N.2.5</t>
  </si>
  <si>
    <t>N.2.6</t>
  </si>
  <si>
    <t>N.2.7</t>
  </si>
  <si>
    <t>N.2.8</t>
  </si>
  <si>
    <t>N.2.9</t>
  </si>
  <si>
    <t>N.2.10</t>
  </si>
  <si>
    <t>N.2.11</t>
  </si>
  <si>
    <t>N.2.12</t>
  </si>
  <si>
    <t>N.2.13</t>
  </si>
  <si>
    <t>N.2.14</t>
  </si>
  <si>
    <t>N.2.15</t>
  </si>
  <si>
    <t>D.2.1</t>
  </si>
  <si>
    <t>D.2.2</t>
  </si>
  <si>
    <t>Loans to Sovereigns</t>
  </si>
  <si>
    <t>D.2.3</t>
  </si>
  <si>
    <t>Unencumbered Central Bank Reserves</t>
  </si>
  <si>
    <t>Other Central Bank Reserves</t>
  </si>
  <si>
    <t>A.13</t>
  </si>
  <si>
    <t>A.14</t>
  </si>
  <si>
    <t>Any of the above, which require capital treatment: Financials</t>
  </si>
  <si>
    <t>Any of the above, which require capital treatment: Securitisation</t>
  </si>
  <si>
    <t>1250% risk weighted items: significant investments (non-financial)</t>
  </si>
  <si>
    <t>4.4.1</t>
  </si>
  <si>
    <t>Interest Rate Risk - Accounting Currency</t>
  </si>
  <si>
    <t>4.4.2</t>
  </si>
  <si>
    <t>Interest Rate Risk - Other (1)</t>
  </si>
  <si>
    <t>4.4.3</t>
  </si>
  <si>
    <t>Interest Rate Risk - Other (2)</t>
  </si>
  <si>
    <t>4.4.4</t>
  </si>
  <si>
    <t>Interest Rate Risk - Other (3)</t>
  </si>
  <si>
    <t>4.4.5</t>
  </si>
  <si>
    <t>Interest Rate Risk - All Other Currencies</t>
  </si>
  <si>
    <t>4.4.0</t>
  </si>
  <si>
    <t>Total Interest Rate Risk</t>
  </si>
  <si>
    <t>VaR</t>
  </si>
  <si>
    <t>Up to 1 Month</t>
  </si>
  <si>
    <t>1 month
to
&lt;3 months</t>
  </si>
  <si>
    <t>3 months
to
&lt;6 months</t>
  </si>
  <si>
    <t>6 months
to
&lt;12 months</t>
  </si>
  <si>
    <t>1 year
to
&lt;2 years</t>
  </si>
  <si>
    <t>2 years
to
&lt;4 years</t>
  </si>
  <si>
    <t>4 years
to
&lt;10 years</t>
  </si>
  <si>
    <t xml:space="preserve">
Over 10 years
</t>
  </si>
  <si>
    <t>B/S Assets</t>
  </si>
  <si>
    <t>Deposits with Credit Institutions</t>
  </si>
  <si>
    <t>Debt Securities</t>
  </si>
  <si>
    <t>Loans and Overdrafts</t>
  </si>
  <si>
    <t>Mortgages</t>
  </si>
  <si>
    <t>All Other B/S Assets</t>
  </si>
  <si>
    <t>A.1.0</t>
  </si>
  <si>
    <t>Off B/S Assets</t>
  </si>
  <si>
    <t>Interest Rate Contracts</t>
  </si>
  <si>
    <t>Forward Foreign Exchange Purchases</t>
  </si>
  <si>
    <t>A.2.0</t>
  </si>
  <si>
    <t>Assets</t>
  </si>
  <si>
    <t>B/S Liabilities</t>
  </si>
  <si>
    <t>B.1.1</t>
  </si>
  <si>
    <t>Call/Notice Accounts</t>
  </si>
  <si>
    <t>B.1.2</t>
  </si>
  <si>
    <t>Fixed Term Accounts</t>
  </si>
  <si>
    <t>B.1.3</t>
  </si>
  <si>
    <t>Other  Accounts</t>
  </si>
  <si>
    <t>B.1.4</t>
  </si>
  <si>
    <t>Bonds Issued</t>
  </si>
  <si>
    <t>B.1.5</t>
  </si>
  <si>
    <t>All Other B/S Liabilities</t>
  </si>
  <si>
    <t>B.1.0</t>
  </si>
  <si>
    <t>Off B/S Liabilities</t>
  </si>
  <si>
    <t>Forward Foreign Exchange Sales</t>
  </si>
  <si>
    <t>B.2.0</t>
  </si>
  <si>
    <t>Liabilities</t>
  </si>
  <si>
    <t>Weighting</t>
  </si>
  <si>
    <t>Weighted Position</t>
  </si>
  <si>
    <t>Loss</t>
  </si>
  <si>
    <t>Specific</t>
  </si>
  <si>
    <t>General</t>
  </si>
  <si>
    <t/>
  </si>
  <si>
    <t>Previous Balance</t>
  </si>
  <si>
    <t>Charge to P&amp;L A/C</t>
  </si>
  <si>
    <t>Release to P&amp;L A/C</t>
  </si>
  <si>
    <t>Amounts written off</t>
  </si>
  <si>
    <t>Recoveries of amounts written off</t>
  </si>
  <si>
    <t>Current Balance</t>
  </si>
  <si>
    <t>Gross Loans provided against</t>
  </si>
  <si>
    <t>Other Provisions - Detail</t>
  </si>
  <si>
    <t>A.9.1</t>
  </si>
  <si>
    <t>Loans and other assets - 30 days past due</t>
  </si>
  <si>
    <t>A.9.2</t>
  </si>
  <si>
    <t>Loans and other assets - 60 days past due</t>
  </si>
  <si>
    <t>A.9.3</t>
  </si>
  <si>
    <t>Loans and other assets - 90 days past due</t>
  </si>
  <si>
    <t>A.9.4</t>
  </si>
  <si>
    <t>Loans and other assets - 120 days past due</t>
  </si>
  <si>
    <t>A.9.5</t>
  </si>
  <si>
    <t>Loans and other assets - 150 days past due</t>
  </si>
  <si>
    <t>A.9.6</t>
  </si>
  <si>
    <t>Loans and other assets - 180 days past due</t>
  </si>
  <si>
    <t>A.10.1</t>
  </si>
  <si>
    <t>Satisfactory</t>
  </si>
  <si>
    <t>A.10.2</t>
  </si>
  <si>
    <t>Watch list</t>
  </si>
  <si>
    <t>A.10.3</t>
  </si>
  <si>
    <t>Substandard</t>
  </si>
  <si>
    <t>A.10.4</t>
  </si>
  <si>
    <t>Default</t>
  </si>
  <si>
    <t>100% +</t>
  </si>
  <si>
    <t>50 - 100%</t>
  </si>
  <si>
    <t>0 - 50%</t>
  </si>
  <si>
    <t>Total Secured Loans</t>
  </si>
  <si>
    <t>Unsecured</t>
  </si>
  <si>
    <t>Booked Loans</t>
  </si>
  <si>
    <t>Total Loans</t>
  </si>
  <si>
    <t>Deposits and Cash</t>
  </si>
  <si>
    <t>Securities</t>
  </si>
  <si>
    <t>Other - Detail</t>
  </si>
  <si>
    <t>Sterling</t>
  </si>
  <si>
    <t>Euro</t>
  </si>
  <si>
    <t>US Dollar</t>
  </si>
  <si>
    <t>Swiss Franc</t>
  </si>
  <si>
    <t>Yen</t>
  </si>
  <si>
    <t>Currency</t>
  </si>
  <si>
    <t>Jersey Resident Depositors</t>
  </si>
  <si>
    <t>Jersey Financial Intermediaries etc</t>
  </si>
  <si>
    <t>UK, Guernsey &amp; IoM</t>
  </si>
  <si>
    <t>Other EU Members</t>
  </si>
  <si>
    <t>European Non EU Members</t>
  </si>
  <si>
    <t>Middle East</t>
  </si>
  <si>
    <t>Far East</t>
  </si>
  <si>
    <t>North America</t>
  </si>
  <si>
    <t>Detail</t>
  </si>
  <si>
    <t>Total by Currency</t>
  </si>
  <si>
    <t>Total All Currencies</t>
  </si>
  <si>
    <t>Local</t>
  </si>
  <si>
    <t>Non Local</t>
  </si>
  <si>
    <t>Agriculture</t>
  </si>
  <si>
    <t>Energy</t>
  </si>
  <si>
    <t>Manufacturing</t>
  </si>
  <si>
    <t>Construction</t>
  </si>
  <si>
    <t>Garages</t>
  </si>
  <si>
    <t>Other Retail</t>
  </si>
  <si>
    <t>A.5.3</t>
  </si>
  <si>
    <t>Wholesale</t>
  </si>
  <si>
    <t>A.5.4</t>
  </si>
  <si>
    <t>Tourism - Hotels</t>
  </si>
  <si>
    <t>A.5.5</t>
  </si>
  <si>
    <t>Tourism - Catering</t>
  </si>
  <si>
    <t>A.5.6</t>
  </si>
  <si>
    <t>Tourism - Other</t>
  </si>
  <si>
    <t>Transport</t>
  </si>
  <si>
    <t>Post &amp; Telecommunication</t>
  </si>
  <si>
    <t>A.8.1</t>
  </si>
  <si>
    <t>Investment &amp; Unit Trusts</t>
  </si>
  <si>
    <t>A.8.2</t>
  </si>
  <si>
    <t>Insurance &amp; Pension</t>
  </si>
  <si>
    <t>A.8.3</t>
  </si>
  <si>
    <t>Leasing</t>
  </si>
  <si>
    <t>A.8.4</t>
  </si>
  <si>
    <t>Other Financial</t>
  </si>
  <si>
    <t>A.8.5</t>
  </si>
  <si>
    <t>Dealers &amp; Stockbrokers</t>
  </si>
  <si>
    <t>Central &amp; Local Government</t>
  </si>
  <si>
    <t>Property Companies</t>
  </si>
  <si>
    <t>Hiring of Movables</t>
  </si>
  <si>
    <t>Other Services</t>
  </si>
  <si>
    <t>Bridging Finance</t>
  </si>
  <si>
    <t>House Purchase</t>
  </si>
  <si>
    <t>Other Advances</t>
  </si>
  <si>
    <t>Overdrafts</t>
  </si>
  <si>
    <t>Other Loans &amp; Advances</t>
  </si>
  <si>
    <t>Overdrafts, Other Loans &amp; Advances ( B.1 plus B.2 )</t>
  </si>
  <si>
    <t>Debtors, Loans &amp; Advances ( sum  A.1 to A.10 )</t>
  </si>
  <si>
    <t>A.0.1</t>
  </si>
  <si>
    <t>Difference</t>
  </si>
  <si>
    <t>Name</t>
  </si>
  <si>
    <t>Month</t>
  </si>
  <si>
    <t>Year</t>
  </si>
  <si>
    <t>A.4.1</t>
  </si>
  <si>
    <t>Share Capital Incl. Share Premium</t>
  </si>
  <si>
    <t>A.4.2</t>
  </si>
  <si>
    <t>Loan Capital</t>
  </si>
  <si>
    <t>A.4.3</t>
  </si>
  <si>
    <t>Reserves</t>
  </si>
  <si>
    <t>A.4.0</t>
  </si>
  <si>
    <t>Total Capital Resources</t>
  </si>
  <si>
    <t>Loans &amp; Advances</t>
  </si>
  <si>
    <t>Retail Deposits</t>
  </si>
  <si>
    <t>Total Footings</t>
  </si>
  <si>
    <t>Pre-Tax Profit</t>
  </si>
  <si>
    <t>Surname</t>
  </si>
  <si>
    <t>Residence</t>
  </si>
  <si>
    <t>Shares in Parent</t>
  </si>
  <si>
    <t>Shares in Bank</t>
  </si>
  <si>
    <t>Contract</t>
  </si>
  <si>
    <t>Amount of Loans</t>
  </si>
  <si>
    <t>Client Name</t>
  </si>
  <si>
    <t>LE Ref</t>
  </si>
  <si>
    <t>Connected to Bank?</t>
  </si>
  <si>
    <t xml:space="preserve"> Outstanding Amount</t>
  </si>
  <si>
    <t>Facility Amount</t>
  </si>
  <si>
    <t>Provision</t>
  </si>
  <si>
    <t>Performing?</t>
  </si>
  <si>
    <t>Collateral Cover %</t>
  </si>
  <si>
    <t>Maturity Date</t>
  </si>
  <si>
    <t>Counterparty</t>
  </si>
  <si>
    <t>Placed with</t>
  </si>
  <si>
    <t>Received from</t>
  </si>
  <si>
    <t>OTH</t>
  </si>
  <si>
    <t>ALL</t>
  </si>
  <si>
    <t>I.1</t>
  </si>
  <si>
    <t>I.2</t>
  </si>
  <si>
    <t>I.3</t>
  </si>
  <si>
    <t>I.4</t>
  </si>
  <si>
    <t>I.5</t>
  </si>
  <si>
    <t>I.6</t>
  </si>
  <si>
    <t>I.7</t>
  </si>
  <si>
    <t>I.8</t>
  </si>
  <si>
    <t>I.9</t>
  </si>
  <si>
    <t>I.10</t>
  </si>
  <si>
    <t>I.11</t>
  </si>
  <si>
    <t>I.12</t>
  </si>
  <si>
    <t>I.13</t>
  </si>
  <si>
    <t>I.14</t>
  </si>
  <si>
    <t>I.15</t>
  </si>
  <si>
    <t>I.16</t>
  </si>
  <si>
    <t>I.17</t>
  </si>
  <si>
    <t>I.18</t>
  </si>
  <si>
    <t>I.19</t>
  </si>
  <si>
    <t>I.20</t>
  </si>
  <si>
    <t>I.21</t>
  </si>
  <si>
    <t>I.22</t>
  </si>
  <si>
    <t>I.23</t>
  </si>
  <si>
    <t>I.24</t>
  </si>
  <si>
    <t>I.25</t>
  </si>
  <si>
    <t>I.26</t>
  </si>
  <si>
    <t>I.27</t>
  </si>
  <si>
    <t>I.28</t>
  </si>
  <si>
    <t>I.29</t>
  </si>
  <si>
    <t>I.30</t>
  </si>
  <si>
    <t>I.31</t>
  </si>
  <si>
    <t>I.32</t>
  </si>
  <si>
    <t>I.33</t>
  </si>
  <si>
    <t>I.34</t>
  </si>
  <si>
    <t>I.35</t>
  </si>
  <si>
    <t>I.36</t>
  </si>
  <si>
    <t>I.37</t>
  </si>
  <si>
    <t>I.38</t>
  </si>
  <si>
    <t>I.39</t>
  </si>
  <si>
    <t>I.40</t>
  </si>
  <si>
    <t>I.41</t>
  </si>
  <si>
    <t>I.42</t>
  </si>
  <si>
    <t>I.43</t>
  </si>
  <si>
    <t>I.44</t>
  </si>
  <si>
    <t>I.45</t>
  </si>
  <si>
    <t>I.46</t>
  </si>
  <si>
    <t>I.47</t>
  </si>
  <si>
    <t>I.48</t>
  </si>
  <si>
    <t>I.49</t>
  </si>
  <si>
    <t>I.50</t>
  </si>
  <si>
    <t>I.51</t>
  </si>
  <si>
    <t>I.52</t>
  </si>
  <si>
    <t>I.53</t>
  </si>
  <si>
    <t>I.54</t>
  </si>
  <si>
    <t>I.55</t>
  </si>
  <si>
    <t>I.56</t>
  </si>
  <si>
    <t>I.57</t>
  </si>
  <si>
    <t>I.58</t>
  </si>
  <si>
    <t>I.59</t>
  </si>
  <si>
    <t>I.60</t>
  </si>
  <si>
    <t>I.61</t>
  </si>
  <si>
    <t>I.62</t>
  </si>
  <si>
    <t>I.63</t>
  </si>
  <si>
    <t>I.64</t>
  </si>
  <si>
    <t>I.65</t>
  </si>
  <si>
    <t>I.66</t>
  </si>
  <si>
    <t>I.67</t>
  </si>
  <si>
    <t>I.68</t>
  </si>
  <si>
    <t>I.69</t>
  </si>
  <si>
    <t>I.70</t>
  </si>
  <si>
    <t>I.71</t>
  </si>
  <si>
    <t>I.72</t>
  </si>
  <si>
    <t>I.73</t>
  </si>
  <si>
    <t>I.74</t>
  </si>
  <si>
    <t>I.75</t>
  </si>
  <si>
    <t>I.76</t>
  </si>
  <si>
    <t>I.77</t>
  </si>
  <si>
    <t>I.78</t>
  </si>
  <si>
    <t>I.79</t>
  </si>
  <si>
    <t>I.80</t>
  </si>
  <si>
    <t>I.81</t>
  </si>
  <si>
    <t>I.82</t>
  </si>
  <si>
    <t>I.83</t>
  </si>
  <si>
    <t>I.84</t>
  </si>
  <si>
    <t>I.85</t>
  </si>
  <si>
    <t>I.86</t>
  </si>
  <si>
    <t>I.87</t>
  </si>
  <si>
    <t>I.88</t>
  </si>
  <si>
    <t>I.89</t>
  </si>
  <si>
    <t>I.90</t>
  </si>
  <si>
    <t>I.91</t>
  </si>
  <si>
    <t>I.92</t>
  </si>
  <si>
    <t>I.93</t>
  </si>
  <si>
    <t>I.94</t>
  </si>
  <si>
    <t>I.95</t>
  </si>
  <si>
    <t>I.96</t>
  </si>
  <si>
    <t>I.97</t>
  </si>
  <si>
    <t>I.98</t>
  </si>
  <si>
    <t>I.99</t>
  </si>
  <si>
    <t>I.100</t>
  </si>
  <si>
    <t>How many internal money laundering reports have been made in the year to date?</t>
  </si>
  <si>
    <t>How many money laundering reports have been made to the police in the year to date  ?</t>
  </si>
  <si>
    <t>How many full time equivalent staff members do you have ?</t>
  </si>
  <si>
    <t>How many full time equivalent vacancies do you have that are unfilled ?</t>
  </si>
  <si>
    <t>Significant Counterparty 1</t>
  </si>
  <si>
    <t>Significant Counterparty 2</t>
  </si>
  <si>
    <t>Significant Counterparty 3</t>
  </si>
  <si>
    <t>Significant Counterparty 4</t>
  </si>
  <si>
    <t>Significant Counterparty 5</t>
  </si>
  <si>
    <t>Significant Counterparty 6</t>
  </si>
  <si>
    <t>Significant Counterparty 7</t>
  </si>
  <si>
    <t>Significant Counterparty 8</t>
  </si>
  <si>
    <t>Significant Counterparty 9</t>
  </si>
  <si>
    <t>Significant Counterparty 10</t>
  </si>
  <si>
    <t>Significant Counterparty 11</t>
  </si>
  <si>
    <t>Significant Counterparty 12</t>
  </si>
  <si>
    <t>Significant Counterparty 13</t>
  </si>
  <si>
    <t>Significant Counterparty 14</t>
  </si>
  <si>
    <t>Significant Counterparty 15</t>
  </si>
  <si>
    <t>Significant product 1</t>
  </si>
  <si>
    <t>Significant product 2</t>
  </si>
  <si>
    <t>Significant product 3</t>
  </si>
  <si>
    <t>Significant product 4</t>
  </si>
  <si>
    <t>Significant product 5</t>
  </si>
  <si>
    <t>Significant product 6</t>
  </si>
  <si>
    <t>Significant product 7</t>
  </si>
  <si>
    <t>Significant product 8</t>
  </si>
  <si>
    <t>Significant product 9</t>
  </si>
  <si>
    <t>Significant product 10</t>
  </si>
  <si>
    <t>Significant product 11</t>
  </si>
  <si>
    <t>Significant product 12</t>
  </si>
  <si>
    <t>Significant product 13</t>
  </si>
  <si>
    <t>Significant product 14</t>
  </si>
  <si>
    <t>Significant product 15</t>
  </si>
  <si>
    <t>Significant currency 1</t>
  </si>
  <si>
    <t>Significant currency 2</t>
  </si>
  <si>
    <t>Significant currency 3</t>
  </si>
  <si>
    <t>Significant currency 4</t>
  </si>
  <si>
    <t>Significant currency 5</t>
  </si>
  <si>
    <t>Holding 2</t>
  </si>
  <si>
    <t>Holding 3</t>
  </si>
  <si>
    <t>Holding 4</t>
  </si>
  <si>
    <t>Holding 5</t>
  </si>
  <si>
    <t>Holding 6</t>
  </si>
  <si>
    <t>Holding 7</t>
  </si>
  <si>
    <t>Holding 8</t>
  </si>
  <si>
    <t>Holding 9</t>
  </si>
  <si>
    <t>Holding 10</t>
  </si>
  <si>
    <t>Holding 11</t>
  </si>
  <si>
    <t>Holding 12</t>
  </si>
  <si>
    <t>Holding 13</t>
  </si>
  <si>
    <t>Holding 14</t>
  </si>
  <si>
    <t>Holding 15</t>
  </si>
  <si>
    <t>Holding 16</t>
  </si>
  <si>
    <t>Holding 17</t>
  </si>
  <si>
    <t>Holding 18</t>
  </si>
  <si>
    <t>Holding 19</t>
  </si>
  <si>
    <t>Holding 20</t>
  </si>
  <si>
    <t>Sight</t>
  </si>
  <si>
    <t>6 working days to 30 days</t>
  </si>
  <si>
    <t>31 days to 3 months</t>
  </si>
  <si>
    <t>&gt; sight to 5 working days</t>
  </si>
  <si>
    <t>&gt; 3 months to 6 months</t>
  </si>
  <si>
    <t>&gt; 6 months to 1 year</t>
  </si>
  <si>
    <t>&gt; 1 year to 3 years</t>
  </si>
  <si>
    <t>&gt; 3 years to 5 years</t>
  </si>
  <si>
    <t>&gt; 5 years</t>
  </si>
  <si>
    <t>Date</t>
  </si>
  <si>
    <t>Total  Capped Inflows</t>
  </si>
  <si>
    <t>Total Qualifying Inflows</t>
  </si>
  <si>
    <t>Total HQLA, capped inflows plus qualifying inflows</t>
  </si>
  <si>
    <t>Total outflows</t>
  </si>
  <si>
    <t>Day after last Quarter end</t>
  </si>
  <si>
    <t>2 days after</t>
  </si>
  <si>
    <t>3 days after</t>
  </si>
  <si>
    <t>4 days after</t>
  </si>
  <si>
    <t>5 days after</t>
  </si>
  <si>
    <t>6 days after</t>
  </si>
  <si>
    <t>7 days after</t>
  </si>
  <si>
    <t>8 days after</t>
  </si>
  <si>
    <t>9 days after</t>
  </si>
  <si>
    <t>10 days after</t>
  </si>
  <si>
    <t>11 days after</t>
  </si>
  <si>
    <t>12 days after</t>
  </si>
  <si>
    <t>13 days after</t>
  </si>
  <si>
    <t>14 days after</t>
  </si>
  <si>
    <t>15 days after</t>
  </si>
  <si>
    <t>16 days after</t>
  </si>
  <si>
    <t>17 days after</t>
  </si>
  <si>
    <t>18 days after</t>
  </si>
  <si>
    <t>19 days after</t>
  </si>
  <si>
    <t>20 days after</t>
  </si>
  <si>
    <t>21 days after</t>
  </si>
  <si>
    <t>22 days after</t>
  </si>
  <si>
    <t>23 days after</t>
  </si>
  <si>
    <t>24 days after</t>
  </si>
  <si>
    <t>25 days after</t>
  </si>
  <si>
    <t>26 days after</t>
  </si>
  <si>
    <t>27 days after</t>
  </si>
  <si>
    <t>28 days after</t>
  </si>
  <si>
    <t>29 days after</t>
  </si>
  <si>
    <t>30 days after</t>
  </si>
  <si>
    <t>31 days after</t>
  </si>
  <si>
    <t>32 days after</t>
  </si>
  <si>
    <t>33 days after</t>
  </si>
  <si>
    <t>34 days after</t>
  </si>
  <si>
    <t>35 days after</t>
  </si>
  <si>
    <t>36 days after</t>
  </si>
  <si>
    <t>37 days after</t>
  </si>
  <si>
    <t>38 days after</t>
  </si>
  <si>
    <t>39 days after</t>
  </si>
  <si>
    <t>40 days after</t>
  </si>
  <si>
    <t>41 days after</t>
  </si>
  <si>
    <t>42 days after</t>
  </si>
  <si>
    <t>43 days after</t>
  </si>
  <si>
    <t>44 days after</t>
  </si>
  <si>
    <t>45 days after</t>
  </si>
  <si>
    <t>46 days after</t>
  </si>
  <si>
    <t>47 days after</t>
  </si>
  <si>
    <t>48 days after</t>
  </si>
  <si>
    <t>49 days after</t>
  </si>
  <si>
    <t>50 days after</t>
  </si>
  <si>
    <t>51 days after</t>
  </si>
  <si>
    <t>52 days after</t>
  </si>
  <si>
    <t>53 days after</t>
  </si>
  <si>
    <t>54 days after</t>
  </si>
  <si>
    <t>55 days after</t>
  </si>
  <si>
    <t>56 days after</t>
  </si>
  <si>
    <t>57 days after</t>
  </si>
  <si>
    <t>58 days after</t>
  </si>
  <si>
    <t>59 days after</t>
  </si>
  <si>
    <t>60 days after</t>
  </si>
  <si>
    <t>61 days after</t>
  </si>
  <si>
    <t>62 days after</t>
  </si>
  <si>
    <t>63 days after</t>
  </si>
  <si>
    <t>Total  Inflows</t>
  </si>
  <si>
    <t>HQLA Requirement</t>
  </si>
  <si>
    <t>Issuer</t>
  </si>
  <si>
    <t>Largest Holding</t>
  </si>
  <si>
    <t>Issue</t>
  </si>
  <si>
    <t>Location - Company</t>
  </si>
  <si>
    <t>Type - HQLA Classification</t>
  </si>
  <si>
    <t>Own Holdings</t>
  </si>
  <si>
    <t>Rehypothecated holdings</t>
  </si>
  <si>
    <t>Realisable value</t>
  </si>
  <si>
    <t>Haircut Amount</t>
  </si>
  <si>
    <t>Repo market haircut</t>
  </si>
  <si>
    <t>Repo Market value</t>
  </si>
  <si>
    <t>Central Bank Value</t>
  </si>
  <si>
    <t>Funding Total</t>
  </si>
  <si>
    <t>Less than 30 days</t>
  </si>
  <si>
    <t>More than 3 months to 6 months</t>
  </si>
  <si>
    <t>More than 6 months to 1 year</t>
  </si>
  <si>
    <t>More than 1 year</t>
  </si>
  <si>
    <t>SC.1</t>
  </si>
  <si>
    <t>SC.2</t>
  </si>
  <si>
    <t>SC.3</t>
  </si>
  <si>
    <t>SC.4</t>
  </si>
  <si>
    <t>SC.5</t>
  </si>
  <si>
    <t>SP.1</t>
  </si>
  <si>
    <t>SP.2</t>
  </si>
  <si>
    <t>SP.3</t>
  </si>
  <si>
    <t>SP.4</t>
  </si>
  <si>
    <t>SP.5</t>
  </si>
  <si>
    <t>SP.6</t>
  </si>
  <si>
    <t>SP.7</t>
  </si>
  <si>
    <t>SP.8</t>
  </si>
  <si>
    <t>SP.9</t>
  </si>
  <si>
    <t>SP.10</t>
  </si>
  <si>
    <t>SP.11</t>
  </si>
  <si>
    <t>SP.12</t>
  </si>
  <si>
    <t>SP.13</t>
  </si>
  <si>
    <t>SP.14</t>
  </si>
  <si>
    <t>SP.15</t>
  </si>
  <si>
    <t>Dir.1</t>
  </si>
  <si>
    <t>Dir.2</t>
  </si>
  <si>
    <t>Dir.3</t>
  </si>
  <si>
    <t>Dir.4</t>
  </si>
  <si>
    <t>Dir.5</t>
  </si>
  <si>
    <t>Dir.6</t>
  </si>
  <si>
    <t>Dir.7</t>
  </si>
  <si>
    <t>Dir.8</t>
  </si>
  <si>
    <t>Dir.9</t>
  </si>
  <si>
    <t>Dir.10</t>
  </si>
  <si>
    <t>Dir.11</t>
  </si>
  <si>
    <t>Dir.12</t>
  </si>
  <si>
    <t>Dir.13</t>
  </si>
  <si>
    <t>Dir.14</t>
  </si>
  <si>
    <t>Dir.15</t>
  </si>
  <si>
    <t>Dir.16</t>
  </si>
  <si>
    <t>Dir.17</t>
  </si>
  <si>
    <t>Dir.18</t>
  </si>
  <si>
    <t>Dir.19</t>
  </si>
  <si>
    <t>DIrector 1</t>
  </si>
  <si>
    <t>DIrector 16</t>
  </si>
  <si>
    <t>DIrector 17</t>
  </si>
  <si>
    <t>DIrector 18</t>
  </si>
  <si>
    <t>DIrector 19</t>
  </si>
  <si>
    <t>DIrector 2</t>
  </si>
  <si>
    <t>DIrector 3</t>
  </si>
  <si>
    <t>DIrector 4</t>
  </si>
  <si>
    <t>DIrector 5</t>
  </si>
  <si>
    <t>DIrector 6</t>
  </si>
  <si>
    <t>DIrector 7</t>
  </si>
  <si>
    <t>DIrector 8</t>
  </si>
  <si>
    <t>DIrector 9</t>
  </si>
  <si>
    <t>DIrector 10</t>
  </si>
  <si>
    <t>DIrector 11</t>
  </si>
  <si>
    <t>DIrector 12</t>
  </si>
  <si>
    <t>DIrector 13</t>
  </si>
  <si>
    <t>DIrector 14</t>
  </si>
  <si>
    <t>DIrector 15</t>
  </si>
  <si>
    <t>Dir.20</t>
  </si>
  <si>
    <t>DIrector 20</t>
  </si>
  <si>
    <t>Position</t>
  </si>
  <si>
    <t>Forename(s)</t>
  </si>
  <si>
    <t>Descrition</t>
  </si>
  <si>
    <t>Portfolio A</t>
  </si>
  <si>
    <t>Portfolio Name</t>
  </si>
  <si>
    <t>Portfolio B</t>
  </si>
  <si>
    <t>Portfolio C</t>
  </si>
  <si>
    <t>Portfolio D</t>
  </si>
  <si>
    <t>Portfolio E</t>
  </si>
  <si>
    <t>Portfolio F</t>
  </si>
  <si>
    <t>Portfolio G</t>
  </si>
  <si>
    <t>Portfolio H</t>
  </si>
  <si>
    <t>RWA
(Standardised)</t>
  </si>
  <si>
    <t>Portfolio I</t>
  </si>
  <si>
    <t>Portfolio J</t>
  </si>
  <si>
    <t>Portfolio K</t>
  </si>
  <si>
    <t>Portfolio L</t>
  </si>
  <si>
    <t>Portfolio M</t>
  </si>
  <si>
    <t>Portfolio N</t>
  </si>
  <si>
    <t>Portfolio O</t>
  </si>
  <si>
    <t>Portfolio P</t>
  </si>
  <si>
    <t>Portfolio Q</t>
  </si>
  <si>
    <t>Portfolio R</t>
  </si>
  <si>
    <t>Portfolio S</t>
  </si>
  <si>
    <t>Portfolio T</t>
  </si>
  <si>
    <t>Portfolio U</t>
  </si>
  <si>
    <t>Portfolio V</t>
  </si>
  <si>
    <t>Portfolio W</t>
  </si>
  <si>
    <t>Portfolio X</t>
  </si>
  <si>
    <t>Portfolio Y</t>
  </si>
  <si>
    <t>Portfolio Z</t>
  </si>
  <si>
    <t>RWA 
(FIRB)</t>
  </si>
  <si>
    <t>Number of eligible depositors</t>
  </si>
  <si>
    <t>Total eligible deposits</t>
  </si>
  <si>
    <t>Total covered deposits (&lt;£5k per depositor)</t>
  </si>
  <si>
    <t>Total covered deposits (&lt;£50k per depositor)</t>
  </si>
  <si>
    <t>Current Value</t>
  </si>
  <si>
    <t>Last Quarter</t>
  </si>
  <si>
    <t>Sheet Item</t>
  </si>
  <si>
    <t>This Quarter</t>
  </si>
  <si>
    <t>Commentary</t>
  </si>
  <si>
    <t>Description of detail item</t>
  </si>
  <si>
    <t>Detail 1</t>
  </si>
  <si>
    <t>Detail 2</t>
  </si>
  <si>
    <t>Detail 3</t>
  </si>
  <si>
    <t>Detail 4</t>
  </si>
  <si>
    <t>Detail 5</t>
  </si>
  <si>
    <t>Detail 6</t>
  </si>
  <si>
    <t>Detail 7</t>
  </si>
  <si>
    <t>Detail 8</t>
  </si>
  <si>
    <t>Detail 9</t>
  </si>
  <si>
    <t>Detail 10</t>
  </si>
  <si>
    <t>Detail 11</t>
  </si>
  <si>
    <t>Detail 12</t>
  </si>
  <si>
    <t>Detail 13</t>
  </si>
  <si>
    <t>Detail 14</t>
  </si>
  <si>
    <t>Detail 15</t>
  </si>
  <si>
    <t>Detail 16</t>
  </si>
  <si>
    <t>Detail 17</t>
  </si>
  <si>
    <t>Detail 18</t>
  </si>
  <si>
    <t>Detail 19</t>
  </si>
  <si>
    <t>Detail 20</t>
  </si>
  <si>
    <t>Detail 21</t>
  </si>
  <si>
    <t>Detail 22</t>
  </si>
  <si>
    <t>Detail 23</t>
  </si>
  <si>
    <t>Detail 24</t>
  </si>
  <si>
    <t>Detail 25</t>
  </si>
  <si>
    <t>Detail 26</t>
  </si>
  <si>
    <t>Detail 27</t>
  </si>
  <si>
    <t>Detail 28</t>
  </si>
  <si>
    <t>Detail 29</t>
  </si>
  <si>
    <t>Detail 30</t>
  </si>
  <si>
    <t>Detail 31</t>
  </si>
  <si>
    <t>Detail 32</t>
  </si>
  <si>
    <t>Detail 33</t>
  </si>
  <si>
    <t>Detail 34</t>
  </si>
  <si>
    <t>Detail 35</t>
  </si>
  <si>
    <t>Detail 36</t>
  </si>
  <si>
    <t>Detail 37</t>
  </si>
  <si>
    <t>Detail 38</t>
  </si>
  <si>
    <t>Detail 39</t>
  </si>
  <si>
    <t>Detail 40</t>
  </si>
  <si>
    <t>Detail 41</t>
  </si>
  <si>
    <t>Detail 42</t>
  </si>
  <si>
    <t>Detail 43</t>
  </si>
  <si>
    <t>Detail 44</t>
  </si>
  <si>
    <t>Detail 45</t>
  </si>
  <si>
    <t>Detail 46</t>
  </si>
  <si>
    <t>Detail 47</t>
  </si>
  <si>
    <t>Detail 48</t>
  </si>
  <si>
    <t>Detail 49</t>
  </si>
  <si>
    <t>Detail 50</t>
  </si>
  <si>
    <t>Detail 51</t>
  </si>
  <si>
    <t>Detail 52</t>
  </si>
  <si>
    <t>Detail 53</t>
  </si>
  <si>
    <t>Detail 54</t>
  </si>
  <si>
    <t>Detail 55</t>
  </si>
  <si>
    <t>Detail 56</t>
  </si>
  <si>
    <t>Detail 57</t>
  </si>
  <si>
    <t>Detail 58</t>
  </si>
  <si>
    <t>Detail 59</t>
  </si>
  <si>
    <t>Detail 60</t>
  </si>
  <si>
    <t>Detail 61</t>
  </si>
  <si>
    <t>Detail 62</t>
  </si>
  <si>
    <t>Detail 63</t>
  </si>
  <si>
    <t>Detail 64</t>
  </si>
  <si>
    <t>Detail 65</t>
  </si>
  <si>
    <t>Detail 66</t>
  </si>
  <si>
    <t>Detail 67</t>
  </si>
  <si>
    <t>Detail 68</t>
  </si>
  <si>
    <t>Detail 69</t>
  </si>
  <si>
    <t>Detail 70</t>
  </si>
  <si>
    <t>Detail 71</t>
  </si>
  <si>
    <t>Detail 72</t>
  </si>
  <si>
    <t>Detail 73</t>
  </si>
  <si>
    <t>Detail 74</t>
  </si>
  <si>
    <t>Detail 75</t>
  </si>
  <si>
    <t>Detail 76</t>
  </si>
  <si>
    <t>Detail 77</t>
  </si>
  <si>
    <t>Detail 78</t>
  </si>
  <si>
    <t>Detail 79</t>
  </si>
  <si>
    <t>Detail 80</t>
  </si>
  <si>
    <t>Detail 81</t>
  </si>
  <si>
    <t>Detail 82</t>
  </si>
  <si>
    <t>Detail 83</t>
  </si>
  <si>
    <t>Detail 84</t>
  </si>
  <si>
    <t>Detail 85</t>
  </si>
  <si>
    <t>Detail 86</t>
  </si>
  <si>
    <t>Detail 87</t>
  </si>
  <si>
    <t>Detail 88</t>
  </si>
  <si>
    <t>Detail 89</t>
  </si>
  <si>
    <t>Detail 90</t>
  </si>
  <si>
    <t>Detail 91</t>
  </si>
  <si>
    <t>Detail 92</t>
  </si>
  <si>
    <t>Detail 93</t>
  </si>
  <si>
    <t>Detail 94</t>
  </si>
  <si>
    <t>Detail 95</t>
  </si>
  <si>
    <t>Detail 96</t>
  </si>
  <si>
    <t>Detail 97</t>
  </si>
  <si>
    <t>Detail 98</t>
  </si>
  <si>
    <t>Detail 99</t>
  </si>
  <si>
    <t>Detail 100</t>
  </si>
  <si>
    <t>Commentary 1</t>
  </si>
  <si>
    <t>Commentary 2</t>
  </si>
  <si>
    <t>Commentary 3</t>
  </si>
  <si>
    <t>Commentary 4</t>
  </si>
  <si>
    <t>Commentary 5</t>
  </si>
  <si>
    <t>Commentary 6</t>
  </si>
  <si>
    <t>Commentary 7</t>
  </si>
  <si>
    <t>Commentary 8</t>
  </si>
  <si>
    <t>Commentary 9</t>
  </si>
  <si>
    <t>Commentary 10</t>
  </si>
  <si>
    <t>Commentary 11</t>
  </si>
  <si>
    <t>Commentary 12</t>
  </si>
  <si>
    <t>Commentary 13</t>
  </si>
  <si>
    <t>Commentary 14</t>
  </si>
  <si>
    <t>Commentary 15</t>
  </si>
  <si>
    <t>Commentary 16</t>
  </si>
  <si>
    <t>Commentary 17</t>
  </si>
  <si>
    <t>Commentary 18</t>
  </si>
  <si>
    <t>Commentary 19</t>
  </si>
  <si>
    <t>Commentary 20</t>
  </si>
  <si>
    <t>Commentary 21</t>
  </si>
  <si>
    <t>Commentary 22</t>
  </si>
  <si>
    <t>Commentary 23</t>
  </si>
  <si>
    <t>Commentary 24</t>
  </si>
  <si>
    <t>Commentary 25</t>
  </si>
  <si>
    <t>Commentary 26</t>
  </si>
  <si>
    <t>Commentary 27</t>
  </si>
  <si>
    <t>Commentary 28</t>
  </si>
  <si>
    <t>Commentary 29</t>
  </si>
  <si>
    <t>Commentary 30</t>
  </si>
  <si>
    <t>Commentary 31</t>
  </si>
  <si>
    <t>Commentary 32</t>
  </si>
  <si>
    <t>Commentary 33</t>
  </si>
  <si>
    <t>Commentary 34</t>
  </si>
  <si>
    <t>Commentary 35</t>
  </si>
  <si>
    <t>Commentary 36</t>
  </si>
  <si>
    <t>Commentary 37</t>
  </si>
  <si>
    <t>Commentary 38</t>
  </si>
  <si>
    <t>Commentary 39</t>
  </si>
  <si>
    <t>Commentary 40</t>
  </si>
  <si>
    <t>Commentary 41</t>
  </si>
  <si>
    <t>Commentary 42</t>
  </si>
  <si>
    <t>Commentary 43</t>
  </si>
  <si>
    <t>Commentary 44</t>
  </si>
  <si>
    <t>Commentary 45</t>
  </si>
  <si>
    <t>Commentary 46</t>
  </si>
  <si>
    <t>Commentary 47</t>
  </si>
  <si>
    <t>Commentary 48</t>
  </si>
  <si>
    <t>Commentary 49</t>
  </si>
  <si>
    <t>Commentary 50</t>
  </si>
  <si>
    <t>Commentary 51</t>
  </si>
  <si>
    <t>Commentary 52</t>
  </si>
  <si>
    <t>Commentary 53</t>
  </si>
  <si>
    <t>Commentary 54</t>
  </si>
  <si>
    <t>Commentary 55</t>
  </si>
  <si>
    <t>Commentary 56</t>
  </si>
  <si>
    <t>Commentary 57</t>
  </si>
  <si>
    <t>Commentary 58</t>
  </si>
  <si>
    <t>Commentary 59</t>
  </si>
  <si>
    <t>Commentary 60</t>
  </si>
  <si>
    <t>Commentary 61</t>
  </si>
  <si>
    <t>Commentary 62</t>
  </si>
  <si>
    <t>Commentary 63</t>
  </si>
  <si>
    <t>Commentary 64</t>
  </si>
  <si>
    <t>Commentary 65</t>
  </si>
  <si>
    <t>Commentary 66</t>
  </si>
  <si>
    <t>Commentary 67</t>
  </si>
  <si>
    <t>Commentary 68</t>
  </si>
  <si>
    <t>Commentary 69</t>
  </si>
  <si>
    <t>Commentary 70</t>
  </si>
  <si>
    <t>Commentary 71</t>
  </si>
  <si>
    <t>Commentary 72</t>
  </si>
  <si>
    <t>Commentary 73</t>
  </si>
  <si>
    <t>Commentary 74</t>
  </si>
  <si>
    <t>Commentary 75</t>
  </si>
  <si>
    <t>Commentary 76</t>
  </si>
  <si>
    <t>Commentary 77</t>
  </si>
  <si>
    <t>Commentary 78</t>
  </si>
  <si>
    <t>Commentary 79</t>
  </si>
  <si>
    <t>Commentary 80</t>
  </si>
  <si>
    <t>Commentary 81</t>
  </si>
  <si>
    <t>Commentary 82</t>
  </si>
  <si>
    <t>Commentary 83</t>
  </si>
  <si>
    <t>Commentary 84</t>
  </si>
  <si>
    <t>Commentary 85</t>
  </si>
  <si>
    <t>Commentary 86</t>
  </si>
  <si>
    <t>Commentary 87</t>
  </si>
  <si>
    <t>Commentary 88</t>
  </si>
  <si>
    <t>Commentary 89</t>
  </si>
  <si>
    <t>Commentary 90</t>
  </si>
  <si>
    <t>Commentary 91</t>
  </si>
  <si>
    <t>Commentary 92</t>
  </si>
  <si>
    <t>Commentary 93</t>
  </si>
  <si>
    <t>Commentary 94</t>
  </si>
  <si>
    <t>Commentary 95</t>
  </si>
  <si>
    <t>Commentary 96</t>
  </si>
  <si>
    <t>Commentary 97</t>
  </si>
  <si>
    <t>Commentary 98</t>
  </si>
  <si>
    <t>Commentary 99</t>
  </si>
  <si>
    <t>Commentary 100</t>
  </si>
  <si>
    <t>Parental Guarantee or
 Loan Take-Over Agreement</t>
  </si>
  <si>
    <t>Collateral 
(Cash/Govt or Other)</t>
  </si>
  <si>
    <t>Currency (3 Digit ISO code or 
"VAR" for various currencies)</t>
  </si>
  <si>
    <t>Exempt LE 1</t>
  </si>
  <si>
    <t>Exempt LE 2</t>
  </si>
  <si>
    <t>Exempt LE 3</t>
  </si>
  <si>
    <t>Exempt LE 4</t>
  </si>
  <si>
    <t>Exempt LE 5</t>
  </si>
  <si>
    <t>Exempt LE 6</t>
  </si>
  <si>
    <t>Exempt LE 7</t>
  </si>
  <si>
    <t>Exempt LE 8</t>
  </si>
  <si>
    <t>Exempt LE 9</t>
  </si>
  <si>
    <t>Exempt LE 10</t>
  </si>
  <si>
    <t>Exempt LE 11</t>
  </si>
  <si>
    <t>Exempt LE 12</t>
  </si>
  <si>
    <t>Exempt LE 13</t>
  </si>
  <si>
    <t>Exempt LE 14</t>
  </si>
  <si>
    <t>Exempt LE 15</t>
  </si>
  <si>
    <t>Exempt LE 16</t>
  </si>
  <si>
    <t>Exempt LE 17</t>
  </si>
  <si>
    <t>Exempt LE 18</t>
  </si>
  <si>
    <t>Exempt LE 19</t>
  </si>
  <si>
    <t>Exempt LE 20</t>
  </si>
  <si>
    <t>Exempt LE 21</t>
  </si>
  <si>
    <t>Exempt LE 22</t>
  </si>
  <si>
    <t>Exempt LE 23</t>
  </si>
  <si>
    <t>Exempt LE 24</t>
  </si>
  <si>
    <t>Exempt LE 25</t>
  </si>
  <si>
    <t>Exempt LE 26</t>
  </si>
  <si>
    <t>Exempt LE 27</t>
  </si>
  <si>
    <t>Exempt LE 28</t>
  </si>
  <si>
    <t>Exempt LE 29</t>
  </si>
  <si>
    <t>Exempt LE 30</t>
  </si>
  <si>
    <t>Exempt LE 31</t>
  </si>
  <si>
    <t>Exempt LE 32</t>
  </si>
  <si>
    <t>Exempt LE 33</t>
  </si>
  <si>
    <t>Exempt LE 34</t>
  </si>
  <si>
    <t>Exempt LE 35</t>
  </si>
  <si>
    <t>Exempt LE 36</t>
  </si>
  <si>
    <t>Exempt LE 37</t>
  </si>
  <si>
    <t>Exempt LE 38</t>
  </si>
  <si>
    <t>Exempt LE 39</t>
  </si>
  <si>
    <t>Exempt LE 40</t>
  </si>
  <si>
    <t>Exempt LE 41</t>
  </si>
  <si>
    <t>Exempt LE 42</t>
  </si>
  <si>
    <t>Exempt LE 43</t>
  </si>
  <si>
    <t>Exempt LE 44</t>
  </si>
  <si>
    <t>Exempt LE 45</t>
  </si>
  <si>
    <t>Exempt LE 46</t>
  </si>
  <si>
    <t>Exempt LE 47</t>
  </si>
  <si>
    <t>Exempt LE 48</t>
  </si>
  <si>
    <t>Exempt LE 49</t>
  </si>
  <si>
    <t>Exempt LE 50</t>
  </si>
  <si>
    <t>Exempt LE 51</t>
  </si>
  <si>
    <t>Exempt LE 52</t>
  </si>
  <si>
    <t>Exempt LE 53</t>
  </si>
  <si>
    <t>Exempt LE 54</t>
  </si>
  <si>
    <t>Exempt LE 55</t>
  </si>
  <si>
    <t>Exempt LE 56</t>
  </si>
  <si>
    <t>Exempt LE 57</t>
  </si>
  <si>
    <t>Exempt LE 58</t>
  </si>
  <si>
    <t>Exempt LE 59</t>
  </si>
  <si>
    <t>Exempt LE 60</t>
  </si>
  <si>
    <t>Exempt LE 61</t>
  </si>
  <si>
    <t>Exempt LE 62</t>
  </si>
  <si>
    <t>Exempt LE 63</t>
  </si>
  <si>
    <t>Exempt LE 64</t>
  </si>
  <si>
    <t>Exempt LE 65</t>
  </si>
  <si>
    <t>Exempt LE 66</t>
  </si>
  <si>
    <t>Exempt LE 67</t>
  </si>
  <si>
    <t>Exempt LE 68</t>
  </si>
  <si>
    <t>Exempt LE 69</t>
  </si>
  <si>
    <t>Exempt LE 70</t>
  </si>
  <si>
    <t>Exempt LE 71</t>
  </si>
  <si>
    <t>Exempt LE 72</t>
  </si>
  <si>
    <t>Exempt LE 73</t>
  </si>
  <si>
    <t>Exempt LE 74</t>
  </si>
  <si>
    <t>Exempt LE 75</t>
  </si>
  <si>
    <t>Exempt LE 76</t>
  </si>
  <si>
    <t>Exempt LE 77</t>
  </si>
  <si>
    <t>Exempt LE 78</t>
  </si>
  <si>
    <t>Exempt LE 79</t>
  </si>
  <si>
    <t>Exempt LE 80</t>
  </si>
  <si>
    <t>Exempt LE 81</t>
  </si>
  <si>
    <t>Exempt LE 82</t>
  </si>
  <si>
    <t>Exempt LE 83</t>
  </si>
  <si>
    <t>Exempt LE 84</t>
  </si>
  <si>
    <t>Exempt LE 85</t>
  </si>
  <si>
    <t>Exempt LE 86</t>
  </si>
  <si>
    <t>Exempt LE 87</t>
  </si>
  <si>
    <t>Exempt LE 88</t>
  </si>
  <si>
    <t>Exempt LE 89</t>
  </si>
  <si>
    <t>Exempt LE 90</t>
  </si>
  <si>
    <t>Exempt LE 91</t>
  </si>
  <si>
    <t>Exempt LE 92</t>
  </si>
  <si>
    <t>Exempt LE 93</t>
  </si>
  <si>
    <t>Exempt LE 94</t>
  </si>
  <si>
    <t>Exempt LE 95</t>
  </si>
  <si>
    <t>Exempt LE 96</t>
  </si>
  <si>
    <t>Exempt LE 97</t>
  </si>
  <si>
    <t>Exempt LE 98</t>
  </si>
  <si>
    <t>Exempt LE 99</t>
  </si>
  <si>
    <t>Exempt LE 100</t>
  </si>
  <si>
    <t>OI.1</t>
  </si>
  <si>
    <t>OI.2</t>
  </si>
  <si>
    <t>OI.3</t>
  </si>
  <si>
    <t>OI.4</t>
  </si>
  <si>
    <t>LE.1</t>
  </si>
  <si>
    <t>LE.2</t>
  </si>
  <si>
    <t>LE.3</t>
  </si>
  <si>
    <t>LE.4</t>
  </si>
  <si>
    <t>LE.5</t>
  </si>
  <si>
    <t>LE.6</t>
  </si>
  <si>
    <t>LE.7</t>
  </si>
  <si>
    <t>LE.8</t>
  </si>
  <si>
    <t>LE.9</t>
  </si>
  <si>
    <t>LE.10</t>
  </si>
  <si>
    <t>LE.11</t>
  </si>
  <si>
    <t>LE.12</t>
  </si>
  <si>
    <t>LE.13</t>
  </si>
  <si>
    <t>LE.14</t>
  </si>
  <si>
    <t>LE.15</t>
  </si>
  <si>
    <t>LE.16</t>
  </si>
  <si>
    <t>LE.17</t>
  </si>
  <si>
    <t>LE.18</t>
  </si>
  <si>
    <t>LE.19</t>
  </si>
  <si>
    <t>LE.20</t>
  </si>
  <si>
    <t>LE.21</t>
  </si>
  <si>
    <t>LE.22</t>
  </si>
  <si>
    <t>LE.23</t>
  </si>
  <si>
    <t>LE.24</t>
  </si>
  <si>
    <t>LE.25</t>
  </si>
  <si>
    <t>LE.26</t>
  </si>
  <si>
    <t>LE.27</t>
  </si>
  <si>
    <t>LE.28</t>
  </si>
  <si>
    <t>LE.29</t>
  </si>
  <si>
    <t>LE.30</t>
  </si>
  <si>
    <t>LE.31</t>
  </si>
  <si>
    <t>LE.32</t>
  </si>
  <si>
    <t>LE.33</t>
  </si>
  <si>
    <t>LE.34</t>
  </si>
  <si>
    <t>LE.35</t>
  </si>
  <si>
    <t>LE.36</t>
  </si>
  <si>
    <t>LE.37</t>
  </si>
  <si>
    <t>LE.38</t>
  </si>
  <si>
    <t>LE.39</t>
  </si>
  <si>
    <t>LE.40</t>
  </si>
  <si>
    <t>LE.41</t>
  </si>
  <si>
    <t>LE.42</t>
  </si>
  <si>
    <t>LE.43</t>
  </si>
  <si>
    <t>LE.44</t>
  </si>
  <si>
    <t>LE.45</t>
  </si>
  <si>
    <t>LE.46</t>
  </si>
  <si>
    <t>LE.47</t>
  </si>
  <si>
    <t>LE.48</t>
  </si>
  <si>
    <t>LE.49</t>
  </si>
  <si>
    <t>LE.50</t>
  </si>
  <si>
    <t>LE.51</t>
  </si>
  <si>
    <t>LE.52</t>
  </si>
  <si>
    <t>LE.53</t>
  </si>
  <si>
    <t>LE.54</t>
  </si>
  <si>
    <t>LE.55</t>
  </si>
  <si>
    <t>LE.56</t>
  </si>
  <si>
    <t>LE.57</t>
  </si>
  <si>
    <t>LE.58</t>
  </si>
  <si>
    <t>LE.59</t>
  </si>
  <si>
    <t>LE.60</t>
  </si>
  <si>
    <t>LE.61</t>
  </si>
  <si>
    <t>LE.62</t>
  </si>
  <si>
    <t>LE.63</t>
  </si>
  <si>
    <t>LE.64</t>
  </si>
  <si>
    <t>LE.65</t>
  </si>
  <si>
    <t>LE.66</t>
  </si>
  <si>
    <t>LE.67</t>
  </si>
  <si>
    <t>LE.68</t>
  </si>
  <si>
    <t>LE.69</t>
  </si>
  <si>
    <t>LE.70</t>
  </si>
  <si>
    <t>LE.71</t>
  </si>
  <si>
    <t>LE.72</t>
  </si>
  <si>
    <t>LE.73</t>
  </si>
  <si>
    <t>LE.74</t>
  </si>
  <si>
    <t>LE.75</t>
  </si>
  <si>
    <t>LE.76</t>
  </si>
  <si>
    <t>LE.77</t>
  </si>
  <si>
    <t>LE.78</t>
  </si>
  <si>
    <t>LE.79</t>
  </si>
  <si>
    <t>LE.80</t>
  </si>
  <si>
    <t>LE.81</t>
  </si>
  <si>
    <t>LE.82</t>
  </si>
  <si>
    <t>LE.83</t>
  </si>
  <si>
    <t>LE.84</t>
  </si>
  <si>
    <t>LE.85</t>
  </si>
  <si>
    <t>LE.86</t>
  </si>
  <si>
    <t>LE.87</t>
  </si>
  <si>
    <t>LE.88</t>
  </si>
  <si>
    <t>LE.89</t>
  </si>
  <si>
    <t>LE.90</t>
  </si>
  <si>
    <t>LE.91</t>
  </si>
  <si>
    <t>LE.92</t>
  </si>
  <si>
    <t>LE.93</t>
  </si>
  <si>
    <t>LE.94</t>
  </si>
  <si>
    <t>LE.95</t>
  </si>
  <si>
    <t>LE.96</t>
  </si>
  <si>
    <t>LE.97</t>
  </si>
  <si>
    <t>LE.98</t>
  </si>
  <si>
    <t>LE.99</t>
  </si>
  <si>
    <t>LE.100</t>
  </si>
  <si>
    <t>Large Exposure 1</t>
  </si>
  <si>
    <t>Large Exposure 2</t>
  </si>
  <si>
    <t>Large Exposure 3</t>
  </si>
  <si>
    <t>Large Exposure 4</t>
  </si>
  <si>
    <t>Large Exposure 5</t>
  </si>
  <si>
    <t>Large Exposure 6</t>
  </si>
  <si>
    <t>Large Exposure 7</t>
  </si>
  <si>
    <t>Large Exposure 8</t>
  </si>
  <si>
    <t>Large Exposure 9</t>
  </si>
  <si>
    <t>Large Exposure 10</t>
  </si>
  <si>
    <t>Large Exposure 11</t>
  </si>
  <si>
    <t>Large Exposure 12</t>
  </si>
  <si>
    <t>Large Exposure 13</t>
  </si>
  <si>
    <t>Large Exposure 14</t>
  </si>
  <si>
    <t>Large Exposure 15</t>
  </si>
  <si>
    <t>Large Exposure 16</t>
  </si>
  <si>
    <t>Large Exposure 17</t>
  </si>
  <si>
    <t>Large Exposure 18</t>
  </si>
  <si>
    <t>Large Exposure 19</t>
  </si>
  <si>
    <t>Large Exposure 20</t>
  </si>
  <si>
    <t>Large Exposure 21</t>
  </si>
  <si>
    <t>Large Exposure 22</t>
  </si>
  <si>
    <t>Large Exposure 23</t>
  </si>
  <si>
    <t>Large Exposure 24</t>
  </si>
  <si>
    <t>Large Exposure 25</t>
  </si>
  <si>
    <t>Large Exposure 26</t>
  </si>
  <si>
    <t>Large Exposure 27</t>
  </si>
  <si>
    <t>Large Exposure 28</t>
  </si>
  <si>
    <t>Large Exposure 29</t>
  </si>
  <si>
    <t>Large Exposure 30</t>
  </si>
  <si>
    <t>Large Exposure 31</t>
  </si>
  <si>
    <t>Large Exposure 32</t>
  </si>
  <si>
    <t>Large Exposure 33</t>
  </si>
  <si>
    <t>Large Exposure 34</t>
  </si>
  <si>
    <t>Large Exposure 35</t>
  </si>
  <si>
    <t>Large Exposure 36</t>
  </si>
  <si>
    <t>Large Exposure 37</t>
  </si>
  <si>
    <t>Large Exposure 38</t>
  </si>
  <si>
    <t>Large Exposure 39</t>
  </si>
  <si>
    <t>Large Exposure 40</t>
  </si>
  <si>
    <t>Large Exposure 41</t>
  </si>
  <si>
    <t>Large Exposure 42</t>
  </si>
  <si>
    <t>Large Exposure 43</t>
  </si>
  <si>
    <t>Large Exposure 44</t>
  </si>
  <si>
    <t>Large Exposure 45</t>
  </si>
  <si>
    <t>Large Exposure 46</t>
  </si>
  <si>
    <t>Large Exposure 47</t>
  </si>
  <si>
    <t>Large Exposure 48</t>
  </si>
  <si>
    <t>Large Exposure 49</t>
  </si>
  <si>
    <t>Large Exposure 50</t>
  </si>
  <si>
    <t>Large Exposure 51</t>
  </si>
  <si>
    <t>Large Exposure 52</t>
  </si>
  <si>
    <t>Large Exposure 53</t>
  </si>
  <si>
    <t>Large Exposure 54</t>
  </si>
  <si>
    <t>Large Exposure 55</t>
  </si>
  <si>
    <t>Large Exposure 56</t>
  </si>
  <si>
    <t>Large Exposure 57</t>
  </si>
  <si>
    <t>Large Exposure 58</t>
  </si>
  <si>
    <t>Large Exposure 59</t>
  </si>
  <si>
    <t>Large Exposure 60</t>
  </si>
  <si>
    <t>Large Exposure 61</t>
  </si>
  <si>
    <t>Large Exposure 62</t>
  </si>
  <si>
    <t>Large Exposure 63</t>
  </si>
  <si>
    <t>Large Exposure 64</t>
  </si>
  <si>
    <t>Large Exposure 65</t>
  </si>
  <si>
    <t>Large Exposure 66</t>
  </si>
  <si>
    <t>Large Exposure 67</t>
  </si>
  <si>
    <t>Large Exposure 68</t>
  </si>
  <si>
    <t>Large Exposure 69</t>
  </si>
  <si>
    <t>Large Exposure 70</t>
  </si>
  <si>
    <t>Large Exposure 71</t>
  </si>
  <si>
    <t>Large Exposure 72</t>
  </si>
  <si>
    <t>Large Exposure 73</t>
  </si>
  <si>
    <t>Large Exposure 74</t>
  </si>
  <si>
    <t>Large Exposure 75</t>
  </si>
  <si>
    <t>Large Exposure 76</t>
  </si>
  <si>
    <t>Large Exposure 77</t>
  </si>
  <si>
    <t>Large Exposure 78</t>
  </si>
  <si>
    <t>Large Exposure 79</t>
  </si>
  <si>
    <t>Large Exposure 80</t>
  </si>
  <si>
    <t>Large Exposure 81</t>
  </si>
  <si>
    <t>Large Exposure 82</t>
  </si>
  <si>
    <t>Large Exposure 83</t>
  </si>
  <si>
    <t>Large Exposure 84</t>
  </si>
  <si>
    <t>Large Exposure 85</t>
  </si>
  <si>
    <t>Large Exposure 86</t>
  </si>
  <si>
    <t>Large Exposure 87</t>
  </si>
  <si>
    <t>Large Exposure 88</t>
  </si>
  <si>
    <t>Large Exposure 89</t>
  </si>
  <si>
    <t>Large Exposure 90</t>
  </si>
  <si>
    <t>Large Exposure 91</t>
  </si>
  <si>
    <t>Large Exposure 92</t>
  </si>
  <si>
    <t>Large Exposure 93</t>
  </si>
  <si>
    <t>Large Exposure 94</t>
  </si>
  <si>
    <t>Large Exposure 95</t>
  </si>
  <si>
    <t>Large Exposure 96</t>
  </si>
  <si>
    <t>Large Exposure 97</t>
  </si>
  <si>
    <t>Large Exposure 98</t>
  </si>
  <si>
    <t>Large Exposure 99</t>
  </si>
  <si>
    <t>Large Exposure 100</t>
  </si>
  <si>
    <t>EL.1</t>
  </si>
  <si>
    <t>EL.2</t>
  </si>
  <si>
    <t>EL.3</t>
  </si>
  <si>
    <t>EL.4</t>
  </si>
  <si>
    <t>EL.5</t>
  </si>
  <si>
    <t>EL.6</t>
  </si>
  <si>
    <t>EL.7</t>
  </si>
  <si>
    <t>EL.8</t>
  </si>
  <si>
    <t>EL.9</t>
  </si>
  <si>
    <t>EL.10</t>
  </si>
  <si>
    <t>EL.11</t>
  </si>
  <si>
    <t>EL.12</t>
  </si>
  <si>
    <t>EL.13</t>
  </si>
  <si>
    <t>EL.14</t>
  </si>
  <si>
    <t>EL.15</t>
  </si>
  <si>
    <t>EL.16</t>
  </si>
  <si>
    <t>EL.17</t>
  </si>
  <si>
    <t>EL.18</t>
  </si>
  <si>
    <t>EL.19</t>
  </si>
  <si>
    <t>EL.20</t>
  </si>
  <si>
    <t>EL.21</t>
  </si>
  <si>
    <t>EL.22</t>
  </si>
  <si>
    <t>EL.23</t>
  </si>
  <si>
    <t>EL.24</t>
  </si>
  <si>
    <t>EL.25</t>
  </si>
  <si>
    <t>EL.26</t>
  </si>
  <si>
    <t>EL.27</t>
  </si>
  <si>
    <t>EL.28</t>
  </si>
  <si>
    <t>EL.29</t>
  </si>
  <si>
    <t>EL.30</t>
  </si>
  <si>
    <t>EL.31</t>
  </si>
  <si>
    <t>EL.32</t>
  </si>
  <si>
    <t>EL.33</t>
  </si>
  <si>
    <t>EL.34</t>
  </si>
  <si>
    <t>EL.35</t>
  </si>
  <si>
    <t>EL.36</t>
  </si>
  <si>
    <t>EL.37</t>
  </si>
  <si>
    <t>EL.38</t>
  </si>
  <si>
    <t>EL.39</t>
  </si>
  <si>
    <t>EL.40</t>
  </si>
  <si>
    <t>EL.41</t>
  </si>
  <si>
    <t>EL.42</t>
  </si>
  <si>
    <t>EL.43</t>
  </si>
  <si>
    <t>EL.44</t>
  </si>
  <si>
    <t>EL.45</t>
  </si>
  <si>
    <t>EL.46</t>
  </si>
  <si>
    <t>EL.47</t>
  </si>
  <si>
    <t>EL.48</t>
  </si>
  <si>
    <t>EL.49</t>
  </si>
  <si>
    <t>EL.50</t>
  </si>
  <si>
    <t>EL.51</t>
  </si>
  <si>
    <t>EL.52</t>
  </si>
  <si>
    <t>EL.53</t>
  </si>
  <si>
    <t>EL.54</t>
  </si>
  <si>
    <t>EL.55</t>
  </si>
  <si>
    <t>EL.56</t>
  </si>
  <si>
    <t>EL.57</t>
  </si>
  <si>
    <t>EL.58</t>
  </si>
  <si>
    <t>EL.59</t>
  </si>
  <si>
    <t>EL.60</t>
  </si>
  <si>
    <t>EL.61</t>
  </si>
  <si>
    <t>EL.62</t>
  </si>
  <si>
    <t>EL.63</t>
  </si>
  <si>
    <t>EL.64</t>
  </si>
  <si>
    <t>EL.65</t>
  </si>
  <si>
    <t>EL.66</t>
  </si>
  <si>
    <t>EL.67</t>
  </si>
  <si>
    <t>EL.68</t>
  </si>
  <si>
    <t>EL.69</t>
  </si>
  <si>
    <t>EL.70</t>
  </si>
  <si>
    <t>EL.71</t>
  </si>
  <si>
    <t>EL.72</t>
  </si>
  <si>
    <t>EL.73</t>
  </si>
  <si>
    <t>EL.74</t>
  </si>
  <si>
    <t>EL.75</t>
  </si>
  <si>
    <t>EL.76</t>
  </si>
  <si>
    <t>EL.77</t>
  </si>
  <si>
    <t>EL.78</t>
  </si>
  <si>
    <t>EL.79</t>
  </si>
  <si>
    <t>EL.80</t>
  </si>
  <si>
    <t>EL.81</t>
  </si>
  <si>
    <t>EL.82</t>
  </si>
  <si>
    <t>EL.83</t>
  </si>
  <si>
    <t>EL.84</t>
  </si>
  <si>
    <t>EL.85</t>
  </si>
  <si>
    <t>EL.86</t>
  </si>
  <si>
    <t>EL.87</t>
  </si>
  <si>
    <t>EL.88</t>
  </si>
  <si>
    <t>EL.89</t>
  </si>
  <si>
    <t>EL.90</t>
  </si>
  <si>
    <t>EL.91</t>
  </si>
  <si>
    <t>EL.92</t>
  </si>
  <si>
    <t>EL.93</t>
  </si>
  <si>
    <t>EL.94</t>
  </si>
  <si>
    <t>EL.95</t>
  </si>
  <si>
    <t>EL.96</t>
  </si>
  <si>
    <t>EL.97</t>
  </si>
  <si>
    <t>EL.98</t>
  </si>
  <si>
    <t>EL.99</t>
  </si>
  <si>
    <t>EL.100</t>
  </si>
  <si>
    <t>AD.1</t>
  </si>
  <si>
    <t>AD.2</t>
  </si>
  <si>
    <t>AD.3</t>
  </si>
  <si>
    <t>AD.4</t>
  </si>
  <si>
    <t>AD.5</t>
  </si>
  <si>
    <t>AD.6</t>
  </si>
  <si>
    <t>AD.7</t>
  </si>
  <si>
    <t>AD.8</t>
  </si>
  <si>
    <t>AD.9</t>
  </si>
  <si>
    <t>AD.10</t>
  </si>
  <si>
    <t>AD.11</t>
  </si>
  <si>
    <t>AD.12</t>
  </si>
  <si>
    <t>AD.13</t>
  </si>
  <si>
    <t>AD.14</t>
  </si>
  <si>
    <t>AD.15</t>
  </si>
  <si>
    <t>AD.16</t>
  </si>
  <si>
    <t>AD.17</t>
  </si>
  <si>
    <t>AD.18</t>
  </si>
  <si>
    <t>AD.19</t>
  </si>
  <si>
    <t>AD.20</t>
  </si>
  <si>
    <t>AD.21</t>
  </si>
  <si>
    <t>AD.22</t>
  </si>
  <si>
    <t>AD.23</t>
  </si>
  <si>
    <t>AD.24</t>
  </si>
  <si>
    <t>AD.25</t>
  </si>
  <si>
    <t>AD.26</t>
  </si>
  <si>
    <t>AD.27</t>
  </si>
  <si>
    <t>AD.28</t>
  </si>
  <si>
    <t>AD.29</t>
  </si>
  <si>
    <t>AD.30</t>
  </si>
  <si>
    <t>AD.31</t>
  </si>
  <si>
    <t>AD.32</t>
  </si>
  <si>
    <t>AD.33</t>
  </si>
  <si>
    <t>AD.34</t>
  </si>
  <si>
    <t>AD.35</t>
  </si>
  <si>
    <t>AD.36</t>
  </si>
  <si>
    <t>AD.37</t>
  </si>
  <si>
    <t>AD.38</t>
  </si>
  <si>
    <t>AD.39</t>
  </si>
  <si>
    <t>AD.40</t>
  </si>
  <si>
    <t>AD.41</t>
  </si>
  <si>
    <t>AD.42</t>
  </si>
  <si>
    <t>AD.43</t>
  </si>
  <si>
    <t>AD.44</t>
  </si>
  <si>
    <t>AD.45</t>
  </si>
  <si>
    <t>AD.46</t>
  </si>
  <si>
    <t>AD.47</t>
  </si>
  <si>
    <t>AD.48</t>
  </si>
  <si>
    <t>AD.49</t>
  </si>
  <si>
    <t>AD.50</t>
  </si>
  <si>
    <t>AD.51</t>
  </si>
  <si>
    <t>AD.52</t>
  </si>
  <si>
    <t>AD.53</t>
  </si>
  <si>
    <t>AD.54</t>
  </si>
  <si>
    <t>AD.55</t>
  </si>
  <si>
    <t>AD.56</t>
  </si>
  <si>
    <t>AD.57</t>
  </si>
  <si>
    <t>AD.58</t>
  </si>
  <si>
    <t>AD.59</t>
  </si>
  <si>
    <t>AD.60</t>
  </si>
  <si>
    <t>AD.61</t>
  </si>
  <si>
    <t>AD.62</t>
  </si>
  <si>
    <t>AD.63</t>
  </si>
  <si>
    <t>AD.64</t>
  </si>
  <si>
    <t>AD.65</t>
  </si>
  <si>
    <t>AD.66</t>
  </si>
  <si>
    <t>AD.67</t>
  </si>
  <si>
    <t>AD.68</t>
  </si>
  <si>
    <t>AD.69</t>
  </si>
  <si>
    <t>AD.70</t>
  </si>
  <si>
    <t>AD.71</t>
  </si>
  <si>
    <t>AD.72</t>
  </si>
  <si>
    <t>AD.73</t>
  </si>
  <si>
    <t>AD.74</t>
  </si>
  <si>
    <t>AD.75</t>
  </si>
  <si>
    <t>AD.76</t>
  </si>
  <si>
    <t>AD.77</t>
  </si>
  <si>
    <t>AD.78</t>
  </si>
  <si>
    <t>AD.79</t>
  </si>
  <si>
    <t>AD.80</t>
  </si>
  <si>
    <t>AD.81</t>
  </si>
  <si>
    <t>AD.82</t>
  </si>
  <si>
    <t>AD.83</t>
  </si>
  <si>
    <t>AD.84</t>
  </si>
  <si>
    <t>AD.85</t>
  </si>
  <si>
    <t>AD.86</t>
  </si>
  <si>
    <t>AD.87</t>
  </si>
  <si>
    <t>AD.88</t>
  </si>
  <si>
    <t>AD.89</t>
  </si>
  <si>
    <t>AD.90</t>
  </si>
  <si>
    <t>AD.91</t>
  </si>
  <si>
    <t>AD.92</t>
  </si>
  <si>
    <t>AD.93</t>
  </si>
  <si>
    <t>AD.94</t>
  </si>
  <si>
    <t>AD.95</t>
  </si>
  <si>
    <t>AD.96</t>
  </si>
  <si>
    <t>AD.97</t>
  </si>
  <si>
    <t>AD.98</t>
  </si>
  <si>
    <t>AD.99</t>
  </si>
  <si>
    <t>AD.100</t>
  </si>
  <si>
    <t>SM.1</t>
  </si>
  <si>
    <t>SM.2</t>
  </si>
  <si>
    <t>SM.3</t>
  </si>
  <si>
    <t>SM.4</t>
  </si>
  <si>
    <t>SM.5</t>
  </si>
  <si>
    <t>SM.6</t>
  </si>
  <si>
    <t>SM.7</t>
  </si>
  <si>
    <t>SM.8</t>
  </si>
  <si>
    <t>SM.9</t>
  </si>
  <si>
    <t>SM.10</t>
  </si>
  <si>
    <t>SM.11</t>
  </si>
  <si>
    <t>SM.12</t>
  </si>
  <si>
    <t>SM.13</t>
  </si>
  <si>
    <t>SM.14</t>
  </si>
  <si>
    <t>SM.15</t>
  </si>
  <si>
    <t>SM.16</t>
  </si>
  <si>
    <t>SM.17</t>
  </si>
  <si>
    <t>SM.18</t>
  </si>
  <si>
    <t>SM.19</t>
  </si>
  <si>
    <t>SM.20</t>
  </si>
  <si>
    <t>SM.21</t>
  </si>
  <si>
    <t>SM.22</t>
  </si>
  <si>
    <t>SM.23</t>
  </si>
  <si>
    <t>SM.24</t>
  </si>
  <si>
    <t>SM.25</t>
  </si>
  <si>
    <t>SM.26</t>
  </si>
  <si>
    <t>SM.27</t>
  </si>
  <si>
    <t>SM.28</t>
  </si>
  <si>
    <t>SM.29</t>
  </si>
  <si>
    <t>SM.30</t>
  </si>
  <si>
    <t>SM.31</t>
  </si>
  <si>
    <t>SM.32</t>
  </si>
  <si>
    <t>SM.33</t>
  </si>
  <si>
    <t>SM.34</t>
  </si>
  <si>
    <t>SM.35</t>
  </si>
  <si>
    <t>SM.36</t>
  </si>
  <si>
    <t>SM.37</t>
  </si>
  <si>
    <t>SM.38</t>
  </si>
  <si>
    <t>SM.39</t>
  </si>
  <si>
    <t>SM.40</t>
  </si>
  <si>
    <t>SM.41</t>
  </si>
  <si>
    <t>SM.42</t>
  </si>
  <si>
    <t>SM.43</t>
  </si>
  <si>
    <t>SM.44</t>
  </si>
  <si>
    <t>SM.45</t>
  </si>
  <si>
    <t>SM.46</t>
  </si>
  <si>
    <t>SM.47</t>
  </si>
  <si>
    <t>SM.48</t>
  </si>
  <si>
    <t>SM.49</t>
  </si>
  <si>
    <t>SM.50</t>
  </si>
  <si>
    <t>SM.51</t>
  </si>
  <si>
    <t>SM.52</t>
  </si>
  <si>
    <t>SM.53</t>
  </si>
  <si>
    <t>SM.54</t>
  </si>
  <si>
    <t>SM.55</t>
  </si>
  <si>
    <t>SM.56</t>
  </si>
  <si>
    <t>SM.57</t>
  </si>
  <si>
    <t>SM.58</t>
  </si>
  <si>
    <t>SM.59</t>
  </si>
  <si>
    <t>SM.60</t>
  </si>
  <si>
    <t>SM.61</t>
  </si>
  <si>
    <t>SM.62</t>
  </si>
  <si>
    <t>SM.63</t>
  </si>
  <si>
    <t>SM.64</t>
  </si>
  <si>
    <t>SM.65</t>
  </si>
  <si>
    <t>SM.66</t>
  </si>
  <si>
    <t>SM.67</t>
  </si>
  <si>
    <t>SM.68</t>
  </si>
  <si>
    <t>SM.69</t>
  </si>
  <si>
    <t>SM.70</t>
  </si>
  <si>
    <t>SM.71</t>
  </si>
  <si>
    <t>SM.72</t>
  </si>
  <si>
    <t>SM.73</t>
  </si>
  <si>
    <t>SM.74</t>
  </si>
  <si>
    <t>SM.75</t>
  </si>
  <si>
    <t>SM.76</t>
  </si>
  <si>
    <t>SM.77</t>
  </si>
  <si>
    <t>SM.78</t>
  </si>
  <si>
    <t>SM.79</t>
  </si>
  <si>
    <t>SM.80</t>
  </si>
  <si>
    <t>SM.81</t>
  </si>
  <si>
    <t>SM.82</t>
  </si>
  <si>
    <t>SM.83</t>
  </si>
  <si>
    <t>SM.84</t>
  </si>
  <si>
    <t>SM.85</t>
  </si>
  <si>
    <t>SM.86</t>
  </si>
  <si>
    <t>SM.87</t>
  </si>
  <si>
    <t>SM.88</t>
  </si>
  <si>
    <t>SM.89</t>
  </si>
  <si>
    <t>SM.90</t>
  </si>
  <si>
    <t>SM.91</t>
  </si>
  <si>
    <t>SM.92</t>
  </si>
  <si>
    <t>SM.93</t>
  </si>
  <si>
    <t>SM.94</t>
  </si>
  <si>
    <t>SM.95</t>
  </si>
  <si>
    <t>SM.96</t>
  </si>
  <si>
    <t>SM.97</t>
  </si>
  <si>
    <t>SM.98</t>
  </si>
  <si>
    <t>SM.99</t>
  </si>
  <si>
    <t>SM.100</t>
  </si>
  <si>
    <t>FP.1</t>
  </si>
  <si>
    <t>FP.2</t>
  </si>
  <si>
    <t>FP.3</t>
  </si>
  <si>
    <t>FP.4</t>
  </si>
  <si>
    <t>FP.5</t>
  </si>
  <si>
    <t>FP.6</t>
  </si>
  <si>
    <t>FP.7</t>
  </si>
  <si>
    <t>FP.8</t>
  </si>
  <si>
    <t>FP.9</t>
  </si>
  <si>
    <t>FP.10</t>
  </si>
  <si>
    <t>FP.11</t>
  </si>
  <si>
    <t>FP.12</t>
  </si>
  <si>
    <t>FP.13</t>
  </si>
  <si>
    <t>FP.14</t>
  </si>
  <si>
    <t>FP.15</t>
  </si>
  <si>
    <t>FP.16</t>
  </si>
  <si>
    <t>FP.17</t>
  </si>
  <si>
    <t>FP.18</t>
  </si>
  <si>
    <t>FP.19</t>
  </si>
  <si>
    <t>FP.20</t>
  </si>
  <si>
    <t>FP.21</t>
  </si>
  <si>
    <t>FP.22</t>
  </si>
  <si>
    <t>FP.23</t>
  </si>
  <si>
    <t>FP.24</t>
  </si>
  <si>
    <t>FP.25</t>
  </si>
  <si>
    <t>FP.26</t>
  </si>
  <si>
    <t>AP.1</t>
  </si>
  <si>
    <t>AP.2</t>
  </si>
  <si>
    <t>AP.3</t>
  </si>
  <si>
    <t>AP.4</t>
  </si>
  <si>
    <t>AP.5</t>
  </si>
  <si>
    <t>AP.6</t>
  </si>
  <si>
    <t>AP.7</t>
  </si>
  <si>
    <t>AP.8</t>
  </si>
  <si>
    <t>AP.9</t>
  </si>
  <si>
    <t>AP.10</t>
  </si>
  <si>
    <t>AP.11</t>
  </si>
  <si>
    <t>AP.12</t>
  </si>
  <si>
    <t>AP.13</t>
  </si>
  <si>
    <t>AP.14</t>
  </si>
  <si>
    <t>AP.15</t>
  </si>
  <si>
    <t>AP.16</t>
  </si>
  <si>
    <t>AP.17</t>
  </si>
  <si>
    <t>AP.18</t>
  </si>
  <si>
    <t>AP.19</t>
  </si>
  <si>
    <t>AP.20</t>
  </si>
  <si>
    <t>AP.21</t>
  </si>
  <si>
    <t>AP.22</t>
  </si>
  <si>
    <t>AP.23</t>
  </si>
  <si>
    <t>AP.24</t>
  </si>
  <si>
    <t>AP.25</t>
  </si>
  <si>
    <t>AP.26</t>
  </si>
  <si>
    <t>HH.1</t>
  </si>
  <si>
    <t>HH.2</t>
  </si>
  <si>
    <t>HH.3</t>
  </si>
  <si>
    <t>HH.4</t>
  </si>
  <si>
    <t>HH.5</t>
  </si>
  <si>
    <t>HH.6</t>
  </si>
  <si>
    <t>HH.7</t>
  </si>
  <si>
    <t>HH.8</t>
  </si>
  <si>
    <t>HH.9</t>
  </si>
  <si>
    <t>HH.10</t>
  </si>
  <si>
    <t>HH.11</t>
  </si>
  <si>
    <t>HH.12</t>
  </si>
  <si>
    <t>HH.13</t>
  </si>
  <si>
    <t>HH.14</t>
  </si>
  <si>
    <t>HH.15</t>
  </si>
  <si>
    <t>HH.16</t>
  </si>
  <si>
    <t>HH.17</t>
  </si>
  <si>
    <t>HH.18</t>
  </si>
  <si>
    <t>HH.19</t>
  </si>
  <si>
    <t>HH.20</t>
  </si>
  <si>
    <t>CH.1</t>
  </si>
  <si>
    <t>CH.2</t>
  </si>
  <si>
    <t>CH.3</t>
  </si>
  <si>
    <t>CH.4</t>
  </si>
  <si>
    <t>CH.5</t>
  </si>
  <si>
    <t>CH.6</t>
  </si>
  <si>
    <t>CH.7</t>
  </si>
  <si>
    <t>CH.8</t>
  </si>
  <si>
    <t>CH.9</t>
  </si>
  <si>
    <t>CH.10</t>
  </si>
  <si>
    <t>CH.11</t>
  </si>
  <si>
    <t>CH.12</t>
  </si>
  <si>
    <t>CH.13</t>
  </si>
  <si>
    <t>CH.14</t>
  </si>
  <si>
    <t>CH.15</t>
  </si>
  <si>
    <t>CH.16</t>
  </si>
  <si>
    <t>CH.17</t>
  </si>
  <si>
    <t>CH.18</t>
  </si>
  <si>
    <t>CH.19</t>
  </si>
  <si>
    <t>CH.20</t>
  </si>
  <si>
    <t>CH.21</t>
  </si>
  <si>
    <t>CH.22</t>
  </si>
  <si>
    <t>CH.23</t>
  </si>
  <si>
    <t>CH.24</t>
  </si>
  <si>
    <t>CH.25</t>
  </si>
  <si>
    <t>CH.26</t>
  </si>
  <si>
    <t>CH.27</t>
  </si>
  <si>
    <t>CH.28</t>
  </si>
  <si>
    <t>CH.29</t>
  </si>
  <si>
    <t>CH.30</t>
  </si>
  <si>
    <t>CH.31</t>
  </si>
  <si>
    <t>CH.32</t>
  </si>
  <si>
    <t>CH.33</t>
  </si>
  <si>
    <t>CH.34</t>
  </si>
  <si>
    <t>CH.35</t>
  </si>
  <si>
    <t>CH.36</t>
  </si>
  <si>
    <t>CH.37</t>
  </si>
  <si>
    <t>CH.38</t>
  </si>
  <si>
    <t>CH.39</t>
  </si>
  <si>
    <t>CH.40</t>
  </si>
  <si>
    <t>CH.41</t>
  </si>
  <si>
    <t>CH.42</t>
  </si>
  <si>
    <t>CH.43</t>
  </si>
  <si>
    <t>CH.44</t>
  </si>
  <si>
    <t>CH.45</t>
  </si>
  <si>
    <t>CH.46</t>
  </si>
  <si>
    <t>CH.47</t>
  </si>
  <si>
    <t>CH.48</t>
  </si>
  <si>
    <t>CH.49</t>
  </si>
  <si>
    <t>CH.50</t>
  </si>
  <si>
    <t>CH.51</t>
  </si>
  <si>
    <t>CH.52</t>
  </si>
  <si>
    <t>CH.53</t>
  </si>
  <si>
    <t>CH.54</t>
  </si>
  <si>
    <t>CH.55</t>
  </si>
  <si>
    <t>CH.56</t>
  </si>
  <si>
    <t>CH.57</t>
  </si>
  <si>
    <t>CH.58</t>
  </si>
  <si>
    <t>CH.59</t>
  </si>
  <si>
    <t>CH.60</t>
  </si>
  <si>
    <t>CH.61</t>
  </si>
  <si>
    <t>CH.62</t>
  </si>
  <si>
    <t>CH.63</t>
  </si>
  <si>
    <t>MH.1</t>
  </si>
  <si>
    <t>MH.2</t>
  </si>
  <si>
    <t>MH.3</t>
  </si>
  <si>
    <t>MH.4</t>
  </si>
  <si>
    <t>MH.5</t>
  </si>
  <si>
    <t>MH.6</t>
  </si>
  <si>
    <t>MH.7</t>
  </si>
  <si>
    <t>MH.8</t>
  </si>
  <si>
    <t>MH.9</t>
  </si>
  <si>
    <t>MH.10</t>
  </si>
  <si>
    <t>MH.11</t>
  </si>
  <si>
    <t>MH.12</t>
  </si>
  <si>
    <t>MH.13</t>
  </si>
  <si>
    <t>MH.14</t>
  </si>
  <si>
    <t>MH.15</t>
  </si>
  <si>
    <t>MH.16</t>
  </si>
  <si>
    <t>MH.17</t>
  </si>
  <si>
    <t>MH.18</t>
  </si>
  <si>
    <t>MH.19</t>
  </si>
  <si>
    <t>MH.20</t>
  </si>
  <si>
    <t>MH.21</t>
  </si>
  <si>
    <t>MH.22</t>
  </si>
  <si>
    <t>MH.23</t>
  </si>
  <si>
    <t>MH.24</t>
  </si>
  <si>
    <t>MH.25</t>
  </si>
  <si>
    <t>MH.26</t>
  </si>
  <si>
    <t>MH.27</t>
  </si>
  <si>
    <t>MH.28</t>
  </si>
  <si>
    <t>MH.29</t>
  </si>
  <si>
    <t>MH.30</t>
  </si>
  <si>
    <t>MH.31</t>
  </si>
  <si>
    <t>MH.32</t>
  </si>
  <si>
    <t>MH.33</t>
  </si>
  <si>
    <t>MH.34</t>
  </si>
  <si>
    <t>MH.35</t>
  </si>
  <si>
    <t>MH.36</t>
  </si>
  <si>
    <t>MH.37</t>
  </si>
  <si>
    <t>MH.38</t>
  </si>
  <si>
    <t>MH.39</t>
  </si>
  <si>
    <t>MH.40</t>
  </si>
  <si>
    <t>MH.41</t>
  </si>
  <si>
    <t>MH.42</t>
  </si>
  <si>
    <t>MH.43</t>
  </si>
  <si>
    <t>MH.44</t>
  </si>
  <si>
    <t>MH.45</t>
  </si>
  <si>
    <t>MH.46</t>
  </si>
  <si>
    <t>MH.47</t>
  </si>
  <si>
    <t>MH.48</t>
  </si>
  <si>
    <t>MH.49</t>
  </si>
  <si>
    <t>MH.50</t>
  </si>
  <si>
    <t>MH.51</t>
  </si>
  <si>
    <t>MH.52</t>
  </si>
  <si>
    <t>MH.53</t>
  </si>
  <si>
    <t>MH.54</t>
  </si>
  <si>
    <t>MH.55</t>
  </si>
  <si>
    <t>MH.56</t>
  </si>
  <si>
    <t>MH.57</t>
  </si>
  <si>
    <t>MH.58</t>
  </si>
  <si>
    <t>MH.59</t>
  </si>
  <si>
    <t>MH.60</t>
  </si>
  <si>
    <t>MH.61</t>
  </si>
  <si>
    <t>MH.62</t>
  </si>
  <si>
    <t>MH.63</t>
  </si>
  <si>
    <t>B.8</t>
  </si>
  <si>
    <t>C.8</t>
  </si>
  <si>
    <t>Consistency</t>
  </si>
  <si>
    <t>Consistent</t>
  </si>
  <si>
    <t>Past Due Exposures Total</t>
  </si>
  <si>
    <t>Commodity 1</t>
  </si>
  <si>
    <t>Commodity 2</t>
  </si>
  <si>
    <t>Commodity 3</t>
  </si>
  <si>
    <t>Commodity 4</t>
  </si>
  <si>
    <t>Commodity 5</t>
  </si>
  <si>
    <t>Commodity</t>
  </si>
  <si>
    <t>Text</t>
  </si>
  <si>
    <t>Values</t>
  </si>
  <si>
    <t>D.1.1.1</t>
  </si>
  <si>
    <t>Sterling total</t>
  </si>
  <si>
    <t>All</t>
  </si>
  <si>
    <t>Euro total</t>
  </si>
  <si>
    <t>Swiss Franc total</t>
  </si>
  <si>
    <t>United States $ total</t>
  </si>
  <si>
    <t>Other currency total</t>
  </si>
  <si>
    <t>Japanese Yen total</t>
  </si>
  <si>
    <t>All currency total</t>
  </si>
  <si>
    <t>Counterparty / currency 1</t>
  </si>
  <si>
    <t>Counterparty / currency 2</t>
  </si>
  <si>
    <t>Counterparty / currency 3</t>
  </si>
  <si>
    <t>Counterparty / currency 4</t>
  </si>
  <si>
    <t>Counterparty / currency 5</t>
  </si>
  <si>
    <t>Counterparty / currency 6</t>
  </si>
  <si>
    <t>Counterparty / currency 7</t>
  </si>
  <si>
    <t>Counterparty / currency 8</t>
  </si>
  <si>
    <t>Counterparty / currency 9</t>
  </si>
  <si>
    <t>Counterparty / currency 10</t>
  </si>
  <si>
    <t>Counterparty / currency 11</t>
  </si>
  <si>
    <t>Counterparty / currency 12</t>
  </si>
  <si>
    <t>Counterparty / currency 13</t>
  </si>
  <si>
    <t>Counterparty / currency 14</t>
  </si>
  <si>
    <t>Counterparty / currency 15</t>
  </si>
  <si>
    <t>Counterparty / currency 16</t>
  </si>
  <si>
    <t>Counterparty / currency 17</t>
  </si>
  <si>
    <t>Counterparty / currency 18</t>
  </si>
  <si>
    <t>Counterparty / currency 19</t>
  </si>
  <si>
    <t>Counterparty / currency 20</t>
  </si>
  <si>
    <t>Counterparty / currency 21</t>
  </si>
  <si>
    <t>Counterparty / currency 22</t>
  </si>
  <si>
    <t>Counterparty / currency 23</t>
  </si>
  <si>
    <t>Counterparty / currency 24</t>
  </si>
  <si>
    <t>Counterparty / currency 25</t>
  </si>
  <si>
    <t>Counterparty / currency 26</t>
  </si>
  <si>
    <t>Counterparty / currency 27</t>
  </si>
  <si>
    <t>Counterparty / currency 28</t>
  </si>
  <si>
    <t>Counterparty / currency 29</t>
  </si>
  <si>
    <t>Counterparty / currency 30</t>
  </si>
  <si>
    <t>Counterparty / currency 31</t>
  </si>
  <si>
    <t>Counterparty / currency 32</t>
  </si>
  <si>
    <t>Counterparty / currency 33</t>
  </si>
  <si>
    <t>Counterparty / currency 34</t>
  </si>
  <si>
    <t>Counterparty / currency 35</t>
  </si>
  <si>
    <t>Counterparty / currency 36</t>
  </si>
  <si>
    <t>Counterparty / currency 37</t>
  </si>
  <si>
    <t>Counterparty / currency 38</t>
  </si>
  <si>
    <t>Counterparty / currency 39</t>
  </si>
  <si>
    <t>Counterparty / currency 40</t>
  </si>
  <si>
    <t>Counterparty / currency 41</t>
  </si>
  <si>
    <t>Counterparty / currency 42</t>
  </si>
  <si>
    <t>Counterparty / currency 43</t>
  </si>
  <si>
    <t>Counterparty / currency 44</t>
  </si>
  <si>
    <t>Counterparty / currency 45</t>
  </si>
  <si>
    <t>Counterparty / currency 46</t>
  </si>
  <si>
    <t>Counterparty / currency 47</t>
  </si>
  <si>
    <t>Counterparty / currency 48</t>
  </si>
  <si>
    <t>Counterparty / currency 49</t>
  </si>
  <si>
    <t>Counterparty / currency 50</t>
  </si>
  <si>
    <t>Counterparty / currency 51</t>
  </si>
  <si>
    <t>Counterparty / currency 52</t>
  </si>
  <si>
    <t>Counterparty / currency 53</t>
  </si>
  <si>
    <t>Counterparty / currency 54</t>
  </si>
  <si>
    <t>Counterparty / currency 55</t>
  </si>
  <si>
    <t>Counterparty / currency 56</t>
  </si>
  <si>
    <t>Counterparty / currency 57</t>
  </si>
  <si>
    <t>Counterparty / currency 58</t>
  </si>
  <si>
    <t>Counterparty / currency 59</t>
  </si>
  <si>
    <t>Counterparty / currency 60</t>
  </si>
  <si>
    <t>Counterparty / currency 61</t>
  </si>
  <si>
    <t>Counterparty / currency 62</t>
  </si>
  <si>
    <t>Counterparty / currency 63</t>
  </si>
  <si>
    <t>Counterparty / currency 64</t>
  </si>
  <si>
    <t>Counterparty / currency 65</t>
  </si>
  <si>
    <t>Counterparty / currency 66</t>
  </si>
  <si>
    <t>Counterparty / currency 67</t>
  </si>
  <si>
    <t>Counterparty / currency 68</t>
  </si>
  <si>
    <t>Counterparty / currency 69</t>
  </si>
  <si>
    <t>Counterparty / currency 70</t>
  </si>
  <si>
    <t>Counterparty / currency 71</t>
  </si>
  <si>
    <t>Counterparty / currency 72</t>
  </si>
  <si>
    <t>Counterparty / currency 73</t>
  </si>
  <si>
    <t>Counterparty / currency 74</t>
  </si>
  <si>
    <t>Counterparty / currency 75</t>
  </si>
  <si>
    <t>Counterparty / currency 76</t>
  </si>
  <si>
    <t>Counterparty / currency 77</t>
  </si>
  <si>
    <t>Counterparty / currency 78</t>
  </si>
  <si>
    <t>Counterparty / currency 79</t>
  </si>
  <si>
    <t>Counterparty / currency 80</t>
  </si>
  <si>
    <t>Counterparty / currency 81</t>
  </si>
  <si>
    <t>Counterparty / currency 82</t>
  </si>
  <si>
    <t>Counterparty / currency 83</t>
  </si>
  <si>
    <t>Counterparty / currency 84</t>
  </si>
  <si>
    <t>Counterparty / currency 85</t>
  </si>
  <si>
    <t>Counterparty / currency 86</t>
  </si>
  <si>
    <t>Counterparty / currency 87</t>
  </si>
  <si>
    <t>Counterparty / currency 88</t>
  </si>
  <si>
    <t>Counterparty / currency 89</t>
  </si>
  <si>
    <t>Counterparty / currency 90</t>
  </si>
  <si>
    <t>Counterparty / currency 91</t>
  </si>
  <si>
    <t>Counterparty / currency 92</t>
  </si>
  <si>
    <t>Counterparty / currency 93</t>
  </si>
  <si>
    <t>Counterparty / currency 94</t>
  </si>
  <si>
    <t>Counterparty / currency 95</t>
  </si>
  <si>
    <t>Counterparty / currency 96</t>
  </si>
  <si>
    <t>Counterparty / currency 97</t>
  </si>
  <si>
    <t>Counterparty / currency 98</t>
  </si>
  <si>
    <t>Counterparty / currency 99</t>
  </si>
  <si>
    <t>Counterparty / currency 100</t>
  </si>
  <si>
    <t>Any of the above, which require capital treatment: Significant (Non-financial)</t>
  </si>
  <si>
    <t>RWA 
(AIRB)</t>
  </si>
  <si>
    <t>Assets deducted in determining Basel III Tier 1 capital</t>
  </si>
  <si>
    <t>Exempted CCP leg of client-cleared trade exposures</t>
  </si>
  <si>
    <t>Deductions of receivables assets for cash variation margin provided in derivatives transactions</t>
  </si>
  <si>
    <t>Notional offsets and add-on deductions for written credit derivatives</t>
  </si>
  <si>
    <t>Netted amounts of cash payables and cash receivables of gross SFT assets</t>
  </si>
  <si>
    <t>1 Liquidity Ratios</t>
  </si>
  <si>
    <t>1.1 HQLA</t>
  </si>
  <si>
    <t>1.2 LCR-LMR</t>
  </si>
  <si>
    <t>1.3 NSFR</t>
  </si>
  <si>
    <t>2 Financials</t>
  </si>
  <si>
    <t>2.1 BS Assets</t>
  </si>
  <si>
    <t>2.2 Credit Summary</t>
  </si>
  <si>
    <t>2.3 BS Liabilities</t>
  </si>
  <si>
    <t>2.4 Off Balance Sheet</t>
  </si>
  <si>
    <t>2.5 Profit and Loss</t>
  </si>
  <si>
    <t>3.1 SAC BS</t>
  </si>
  <si>
    <t>3.2 SAC OBS</t>
  </si>
  <si>
    <t>3.3 OTC - Interest Rates</t>
  </si>
  <si>
    <t>3.4 OTC - FX &amp; Gold</t>
  </si>
  <si>
    <t>3.5 OTC - Equities</t>
  </si>
  <si>
    <t>3.6 OTC - Precious Metals</t>
  </si>
  <si>
    <t>3.7 OTC - Commodities</t>
  </si>
  <si>
    <t>3.8 SAC Netted</t>
  </si>
  <si>
    <t>3.9 SAC Summary</t>
  </si>
  <si>
    <t>Total Level 2B HQLA</t>
  </si>
  <si>
    <t>Total Off-Balance Sheet Exposures</t>
  </si>
  <si>
    <t>3 Standardised Approach to Credit Risk</t>
  </si>
  <si>
    <t>4 Operational risk</t>
  </si>
  <si>
    <t>4.1 BIA</t>
  </si>
  <si>
    <t>4.2 SAO</t>
  </si>
  <si>
    <t>Risk Weighted Asset Equivalent</t>
  </si>
  <si>
    <t>5 Standardised Approach to Market Risk</t>
  </si>
  <si>
    <t>5.1 FX &amp; Gold</t>
  </si>
  <si>
    <t>5.2 Commodities</t>
  </si>
  <si>
    <t>5.3 Settlement Risk-Credit Risk</t>
  </si>
  <si>
    <t>5.4 Settlement Risk - Capital</t>
  </si>
  <si>
    <t>6 Capital Ratios</t>
  </si>
  <si>
    <t xml:space="preserve">Tier 1 capital (end of reporting period value) </t>
  </si>
  <si>
    <t xml:space="preserve">Total on-balance sheet exposures (excluding derivatives and SFTs) </t>
  </si>
  <si>
    <t>6.1 Capital Adequacy</t>
  </si>
  <si>
    <t>6.2 Leverage Ratio</t>
  </si>
  <si>
    <t>7 Interest Rate Risk in the Banking Book</t>
  </si>
  <si>
    <t>7.1 IRRBB - Summary</t>
  </si>
  <si>
    <t>7.2 IRRBB - Accounting Currency</t>
  </si>
  <si>
    <t>7.3 IRRBB - Major 1</t>
  </si>
  <si>
    <t>7.4 IRRBB - Major 2</t>
  </si>
  <si>
    <t>7.5 IRRBB - Major 3</t>
  </si>
  <si>
    <t>7.6 IRRBB - Minor Currency</t>
  </si>
  <si>
    <t>8 Loans and deposits</t>
  </si>
  <si>
    <t>8.1 Asset Quality &amp; Provisions</t>
  </si>
  <si>
    <t>8.2 Loan Security</t>
  </si>
  <si>
    <t>8.3 Total Deposits</t>
  </si>
  <si>
    <t>8.4 Lending by Sector</t>
  </si>
  <si>
    <t>8.5 Large Exposures</t>
  </si>
  <si>
    <t>8.6 Exempt Large Exposures</t>
  </si>
  <si>
    <t>9 Other Prudential Data</t>
  </si>
  <si>
    <t>9.1 Fiduciary Activity</t>
  </si>
  <si>
    <t>9.2 Parent Accounts</t>
  </si>
  <si>
    <t>9.3 Additional Detail</t>
  </si>
  <si>
    <t>9.5 DCS Data</t>
  </si>
  <si>
    <t>9.6 FIRB Detail</t>
  </si>
  <si>
    <t>9.7 AIRB Detail</t>
  </si>
  <si>
    <t>9.8 Local Interbank Market</t>
  </si>
  <si>
    <t>9.9 Other Information</t>
  </si>
  <si>
    <t>9.10 Directors Interests</t>
  </si>
  <si>
    <t>10 Liquidity Supporting data</t>
  </si>
  <si>
    <t>10.1 Funding Concentrations</t>
  </si>
  <si>
    <t>10.2 HQLA Details</t>
  </si>
  <si>
    <t>10.3 LCR History</t>
  </si>
  <si>
    <t>10.4 LMR History</t>
  </si>
  <si>
    <t>10.5 Cashflows</t>
  </si>
  <si>
    <t>9.4 Commentary on Movements</t>
  </si>
  <si>
    <t>Data points entered</t>
  </si>
  <si>
    <t>Claims collateralised by cash deposits in same currency</t>
  </si>
  <si>
    <t>Claims collateralised by cash deposits in a different currency</t>
  </si>
  <si>
    <t>Additional Tier 1 instruments (and CET1 instruments not eligible for inclusion in Item 5) issued by subsidiaries and held by third parties (amount allowed in AT1)</t>
  </si>
  <si>
    <t>Tier 2 instruments (and CET1 and AT1 instruments not included in Items 5 or 34) issued by subsidiaries and held by third parties (amount allowed in group Tier 2)</t>
  </si>
  <si>
    <t>M.9c</t>
  </si>
  <si>
    <t>Non-financial corporate bonds</t>
  </si>
  <si>
    <t>Amount pledged</t>
  </si>
  <si>
    <t>Central Bank Haircut</t>
  </si>
  <si>
    <t>Location - Jurisdiction</t>
  </si>
  <si>
    <t>2</t>
  </si>
  <si>
    <t>Capital available to meet the required buffer as a percentage of risk weighted assets</t>
  </si>
  <si>
    <t>Institution specific buffer</t>
  </si>
  <si>
    <t>Institution specific total capital minimum ratio</t>
  </si>
  <si>
    <t>Institution specific Tier 1 minimum ratio</t>
  </si>
  <si>
    <t>Institution specific CET 1 minimum ratio</t>
  </si>
  <si>
    <t>Total capital (as a percentage of risk weighted assets)</t>
  </si>
  <si>
    <t>Tier 1 (as a percentage of risk weighted assets)</t>
  </si>
  <si>
    <t>Common Equity Tier 1 (as a percentage of risk weighted assets)</t>
  </si>
  <si>
    <t>of which:  Pillar 2 risks</t>
  </si>
  <si>
    <t>of which:  market risk</t>
  </si>
  <si>
    <t>of which:  operational risk</t>
  </si>
  <si>
    <t>of which:  credit risk</t>
  </si>
  <si>
    <t>of which:  1250% risk weighted items</t>
  </si>
  <si>
    <t>of which:  250% risk weighted items</t>
  </si>
  <si>
    <t>Total risk weighted assets</t>
  </si>
  <si>
    <t>Total capital (T1 + T2)</t>
  </si>
  <si>
    <t>Tier 2 capital (T2)</t>
  </si>
  <si>
    <t>3</t>
  </si>
  <si>
    <t>Miscellaneous other liabilities</t>
  </si>
  <si>
    <t>Capital items falling outside of regulatory capital</t>
  </si>
  <si>
    <t>SCP.1</t>
  </si>
  <si>
    <t>SCP.2</t>
  </si>
  <si>
    <t>SCP.3</t>
  </si>
  <si>
    <t>SCP.4</t>
  </si>
  <si>
    <t>SCP.5</t>
  </si>
  <si>
    <t>SCP.6</t>
  </si>
  <si>
    <t>SCP.7</t>
  </si>
  <si>
    <t>SCP.8</t>
  </si>
  <si>
    <t>SCP.9</t>
  </si>
  <si>
    <t>SCP.10</t>
  </si>
  <si>
    <t>SCP.11</t>
  </si>
  <si>
    <t>SCP.12</t>
  </si>
  <si>
    <t>SCP.13</t>
  </si>
  <si>
    <t>SCP.14</t>
  </si>
  <si>
    <t>SCP.15</t>
  </si>
  <si>
    <t>4</t>
  </si>
  <si>
    <t>CH.64</t>
  </si>
  <si>
    <t>CH.65</t>
  </si>
  <si>
    <t>64 days after</t>
  </si>
  <si>
    <t>65 days after</t>
  </si>
  <si>
    <t>MH.64</t>
  </si>
  <si>
    <t>MH.65</t>
  </si>
  <si>
    <t>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</si>
</sst>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00_);_(* \(#,##0.00\);_(* &quot;-&quot;??_);_(@_)"/>
    <numFmt numFmtId="165" formatCode="#,##0;[Red]\(#,##0\);&quot;-&quot;"/>
    <numFmt numFmtId="166" formatCode="0.0%"/>
    <numFmt numFmtId="167" formatCode="#,##0\ ;\(#,##0\)"/>
    <numFmt numFmtId="168" formatCode="#,##0.00%;[Red]\(#,##0.00\)%;&quot;-&quot;"/>
    <numFmt numFmtId="169" formatCode="#,##0\ &quot;%&quot;;[Red]\(#,##0\ &quot;%&quot;\);&quot;-&quot;"/>
    <numFmt numFmtId="170" formatCode="dd/mm/yyyy;@"/>
  </numFmts>
  <fonts count="16" x14ac:knownFonts="1">
    <font>
      <sz val="11"/>
      <name val="Calibri"/>
      <family val="2"/>
    </font>
    <font>
      <sz val="11"/>
      <name val="Calibri"/>
      <family val="2"/>
    </font>
    <font>
      <b/>
      <sz val="11"/>
      <name val="Calibri"/>
      <family val="2"/>
    </font>
    <font>
      <i/>
      <sz val="11"/>
      <name val="Calibri"/>
      <family val="2"/>
    </font>
    <font>
      <u/>
      <sz val="11"/>
      <color theme="10"/>
      <name val="Calibri"/>
      <family val="2"/>
    </font>
    <font>
      <sz val="11"/>
      <color rgb="FF000000"/>
      <name val="Calibri"/>
      <family val="2"/>
    </font>
    <font>
      <b/>
      <sz val="12"/>
      <name val="Calibri"/>
      <family val="2"/>
    </font>
    <font>
      <b/>
      <sz val="10"/>
      <name val="Arial"/>
      <family val="2"/>
    </font>
    <font>
      <sz val="10"/>
      <name val="Arial"/>
      <family val="2"/>
    </font>
    <font>
      <b/>
      <sz val="11"/>
      <color rgb="FF000000"/>
      <name val="Calibri"/>
      <family val="2"/>
    </font>
    <font>
      <i/>
      <sz val="11"/>
      <color rgb="FF000000"/>
      <name val="Calibri"/>
      <family val="2"/>
    </font>
    <font>
      <sz val="11"/>
      <name val="Calibri"/>
      <family val="2"/>
      <scheme val="minor"/>
    </font>
    <font>
      <sz val="12"/>
      <name val="Calibri"/>
      <family val="2"/>
    </font>
    <font>
      <b/>
      <sz val="11"/>
      <name val="Calibri"/>
      <family val="2"/>
      <scheme val="minor"/>
    </font>
    <font>
      <b/>
      <sz val="12"/>
      <name val="Calibri"/>
      <family val="2"/>
      <scheme val="minor"/>
    </font>
    <font>
      <b/>
      <sz val="12"/>
      <color rgb="FF000000"/>
      <name val="Calibri"/>
      <family val="2"/>
    </font>
  </fonts>
  <fills count="17">
    <fill>
      <patternFill patternType="none"/>
    </fill>
    <fill>
      <patternFill patternType="gray125"/>
    </fill>
    <fill>
      <patternFill patternType="solid">
        <fgColor theme="2" tint="-4.9989318521683403E-2"/>
        <bgColor indexed="64"/>
      </patternFill>
    </fill>
    <fill>
      <patternFill patternType="solid">
        <fgColor theme="5" tint="0.79998168889431442"/>
        <bgColor indexed="64"/>
      </patternFill>
    </fill>
    <fill>
      <patternFill patternType="solid">
        <fgColor theme="3" tint="-4.9989318521683403E-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2"/>
        <bgColor indexed="64"/>
      </patternFill>
    </fill>
    <fill>
      <patternFill patternType="solid">
        <fgColor theme="1" tint="-4.9989318521683403E-2"/>
        <bgColor indexed="64"/>
      </patternFill>
    </fill>
    <fill>
      <patternFill patternType="solid">
        <fgColor theme="0" tint="-4.9989318521683403E-2"/>
        <bgColor indexed="64"/>
      </patternFill>
    </fill>
    <fill>
      <patternFill patternType="solid">
        <fgColor theme="1"/>
        <bgColor indexed="64"/>
      </patternFill>
    </fill>
    <fill>
      <patternFill patternType="solid">
        <fgColor rgb="FFFFC000"/>
        <bgColor indexed="64"/>
      </patternFill>
    </fill>
    <fill>
      <patternFill patternType="solid">
        <fgColor theme="8" tint="0.79998168889431442"/>
        <bgColor indexed="64"/>
      </patternFill>
    </fill>
    <fill>
      <patternFill patternType="solid">
        <fgColor rgb="FFBBFFE9"/>
        <bgColor indexed="64"/>
      </patternFill>
    </fill>
    <fill>
      <patternFill patternType="solid">
        <fgColor theme="9" tint="0.79998168889431442"/>
        <bgColor indexed="64"/>
      </patternFill>
    </fill>
    <fill>
      <patternFill patternType="solid">
        <fgColor theme="0"/>
        <bgColor indexed="64"/>
      </patternFill>
    </fill>
    <fill>
      <patternFill patternType="solid">
        <fgColor theme="3"/>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s>
  <cellStyleXfs count="5">
    <xf numFmtId="0" fontId="0" fillId="0" borderId="0"/>
    <xf numFmtId="0" fontId="1" fillId="0" borderId="0"/>
    <xf numFmtId="9" fontId="1" fillId="0" borderId="0" applyFont="0" applyFill="0" applyBorder="0" applyAlignment="0" applyProtection="0"/>
    <xf numFmtId="0" fontId="4" fillId="0" borderId="0" applyNumberFormat="0" applyFill="0" applyBorder="0" applyAlignment="0" applyProtection="0"/>
    <xf numFmtId="164" fontId="1" fillId="0" borderId="0" applyFont="0" applyFill="0" applyBorder="0" applyAlignment="0" applyProtection="0"/>
  </cellStyleXfs>
  <cellXfs count="803">
    <xf numFmtId="0" fontId="0" fillId="0" borderId="0" xfId="0"/>
    <xf numFmtId="0" fontId="0" fillId="5" borderId="26" xfId="0" applyFill="1" applyBorder="1"/>
    <xf numFmtId="0" fontId="0" fillId="5" borderId="27" xfId="0" applyFill="1" applyBorder="1"/>
    <xf numFmtId="0" fontId="0" fillId="0" borderId="0" xfId="0" applyAlignment="1">
      <alignment wrapText="1"/>
    </xf>
    <xf numFmtId="165" fontId="0" fillId="7" borderId="2" xfId="0" applyNumberFormat="1" applyFill="1" applyBorder="1" applyProtection="1">
      <protection locked="0"/>
    </xf>
    <xf numFmtId="165" fontId="0" fillId="7" borderId="4" xfId="0" applyNumberFormat="1" applyFill="1" applyBorder="1" applyProtection="1">
      <protection locked="0"/>
    </xf>
    <xf numFmtId="165" fontId="0" fillId="7" borderId="5" xfId="0" applyNumberFormat="1" applyFill="1" applyBorder="1" applyProtection="1">
      <protection locked="0"/>
    </xf>
    <xf numFmtId="165" fontId="0" fillId="7" borderId="6" xfId="0" applyNumberFormat="1" applyFill="1" applyBorder="1" applyProtection="1">
      <protection locked="0"/>
    </xf>
    <xf numFmtId="165" fontId="0" fillId="7" borderId="7" xfId="0" applyNumberFormat="1" applyFill="1" applyBorder="1" applyProtection="1">
      <protection locked="0"/>
    </xf>
    <xf numFmtId="165" fontId="0" fillId="7" borderId="9" xfId="0" applyNumberFormat="1" applyFill="1" applyBorder="1" applyProtection="1">
      <protection locked="0"/>
    </xf>
    <xf numFmtId="49" fontId="0" fillId="9" borderId="5" xfId="0" applyNumberFormat="1" applyFill="1" applyBorder="1"/>
    <xf numFmtId="0" fontId="0" fillId="2" borderId="0" xfId="0" applyFill="1"/>
    <xf numFmtId="0" fontId="0" fillId="2" borderId="5" xfId="0" applyFill="1" applyBorder="1"/>
    <xf numFmtId="0" fontId="0" fillId="2" borderId="16" xfId="0" applyFill="1" applyBorder="1"/>
    <xf numFmtId="0" fontId="0" fillId="2" borderId="22" xfId="0" applyFill="1" applyBorder="1"/>
    <xf numFmtId="49" fontId="0" fillId="2" borderId="2" xfId="0" applyNumberFormat="1" applyFill="1" applyBorder="1"/>
    <xf numFmtId="0" fontId="0" fillId="2" borderId="4" xfId="0" applyFill="1" applyBorder="1"/>
    <xf numFmtId="0" fontId="0" fillId="2" borderId="6" xfId="0" applyFill="1" applyBorder="1"/>
    <xf numFmtId="0" fontId="0" fillId="2" borderId="32" xfId="0" applyFill="1" applyBorder="1"/>
    <xf numFmtId="0" fontId="0" fillId="2" borderId="33" xfId="0" applyFill="1" applyBorder="1"/>
    <xf numFmtId="22" fontId="0" fillId="2" borderId="15" xfId="0" applyNumberFormat="1" applyFill="1" applyBorder="1"/>
    <xf numFmtId="0" fontId="2" fillId="2" borderId="10" xfId="0" applyFont="1" applyFill="1" applyBorder="1"/>
    <xf numFmtId="0" fontId="2" fillId="2" borderId="11" xfId="0" applyFont="1" applyFill="1" applyBorder="1"/>
    <xf numFmtId="0" fontId="0" fillId="2" borderId="13" xfId="0" applyFill="1" applyBorder="1"/>
    <xf numFmtId="0" fontId="0" fillId="2" borderId="21" xfId="0" applyFill="1" applyBorder="1"/>
    <xf numFmtId="0" fontId="0" fillId="2" borderId="30" xfId="0" applyFill="1" applyBorder="1"/>
    <xf numFmtId="0" fontId="2" fillId="4" borderId="40" xfId="0" applyFont="1" applyFill="1" applyBorder="1"/>
    <xf numFmtId="0" fontId="2" fillId="4" borderId="41" xfId="0" applyFont="1" applyFill="1" applyBorder="1"/>
    <xf numFmtId="165" fontId="0" fillId="7" borderId="1" xfId="0" applyNumberFormat="1" applyFill="1" applyBorder="1" applyProtection="1">
      <protection locked="0"/>
    </xf>
    <xf numFmtId="165" fontId="0" fillId="7" borderId="3" xfId="0" applyNumberFormat="1" applyFill="1" applyBorder="1" applyProtection="1">
      <protection locked="0"/>
    </xf>
    <xf numFmtId="165" fontId="0" fillId="7" borderId="8" xfId="0" applyNumberFormat="1" applyFill="1" applyBorder="1" applyProtection="1">
      <protection locked="0"/>
    </xf>
    <xf numFmtId="165" fontId="0" fillId="7" borderId="17" xfId="0" applyNumberFormat="1" applyFill="1" applyBorder="1" applyProtection="1">
      <protection locked="0"/>
    </xf>
    <xf numFmtId="165" fontId="0" fillId="7" borderId="18" xfId="0" applyNumberFormat="1" applyFill="1" applyBorder="1" applyProtection="1">
      <protection locked="0"/>
    </xf>
    <xf numFmtId="165" fontId="0" fillId="7" borderId="19" xfId="0" applyNumberFormat="1" applyFill="1" applyBorder="1" applyProtection="1">
      <protection locked="0"/>
    </xf>
    <xf numFmtId="0" fontId="0" fillId="2" borderId="2" xfId="0" applyFill="1" applyBorder="1"/>
    <xf numFmtId="0" fontId="0" fillId="2" borderId="25" xfId="0" applyFill="1" applyBorder="1"/>
    <xf numFmtId="0" fontId="0" fillId="2" borderId="9" xfId="0" applyFill="1" applyBorder="1"/>
    <xf numFmtId="0" fontId="0" fillId="2" borderId="0" xfId="0" applyFill="1" applyAlignment="1">
      <alignment wrapText="1"/>
    </xf>
    <xf numFmtId="165" fontId="0" fillId="0" borderId="5" xfId="0" applyNumberFormat="1" applyBorder="1" applyProtection="1">
      <protection locked="0"/>
    </xf>
    <xf numFmtId="165" fontId="0" fillId="0" borderId="2" xfId="0" applyNumberFormat="1" applyBorder="1" applyProtection="1">
      <protection locked="0"/>
    </xf>
    <xf numFmtId="165" fontId="0" fillId="0" borderId="7" xfId="0" applyNumberFormat="1" applyBorder="1" applyProtection="1">
      <protection locked="0"/>
    </xf>
    <xf numFmtId="165" fontId="0" fillId="0" borderId="1" xfId="0" applyNumberFormat="1" applyBorder="1" applyProtection="1">
      <protection locked="0"/>
    </xf>
    <xf numFmtId="165" fontId="0" fillId="0" borderId="3" xfId="0" applyNumberFormat="1" applyBorder="1" applyProtection="1">
      <protection locked="0"/>
    </xf>
    <xf numFmtId="165" fontId="0" fillId="0" borderId="4" xfId="0" applyNumberFormat="1" applyBorder="1" applyProtection="1">
      <protection locked="0"/>
    </xf>
    <xf numFmtId="165" fontId="0" fillId="0" borderId="6" xfId="0" applyNumberFormat="1" applyBorder="1" applyProtection="1">
      <protection locked="0"/>
    </xf>
    <xf numFmtId="165" fontId="0" fillId="0" borderId="8" xfId="0" applyNumberFormat="1" applyBorder="1" applyProtection="1">
      <protection locked="0"/>
    </xf>
    <xf numFmtId="165" fontId="0" fillId="0" borderId="9" xfId="0" applyNumberFormat="1" applyBorder="1" applyProtection="1">
      <protection locked="0"/>
    </xf>
    <xf numFmtId="0" fontId="2" fillId="2" borderId="11" xfId="0" applyFont="1" applyFill="1" applyBorder="1" applyAlignment="1">
      <alignment wrapText="1"/>
    </xf>
    <xf numFmtId="0" fontId="2" fillId="2" borderId="12" xfId="0" applyFont="1" applyFill="1" applyBorder="1" applyAlignment="1">
      <alignment wrapText="1"/>
    </xf>
    <xf numFmtId="0" fontId="0" fillId="8" borderId="0" xfId="0" applyFill="1"/>
    <xf numFmtId="0" fontId="0" fillId="8" borderId="5" xfId="0" applyFill="1" applyBorder="1"/>
    <xf numFmtId="0" fontId="0" fillId="8" borderId="16" xfId="0" applyFill="1" applyBorder="1"/>
    <xf numFmtId="0" fontId="0" fillId="8" borderId="14" xfId="0" applyFill="1" applyBorder="1"/>
    <xf numFmtId="0" fontId="0" fillId="8" borderId="22" xfId="0" applyFill="1" applyBorder="1"/>
    <xf numFmtId="0" fontId="0" fillId="8" borderId="13" xfId="0" applyFill="1" applyBorder="1"/>
    <xf numFmtId="0" fontId="0" fillId="8" borderId="21" xfId="0" applyFill="1" applyBorder="1"/>
    <xf numFmtId="0" fontId="1" fillId="8" borderId="1" xfId="0" applyFont="1" applyFill="1" applyBorder="1" applyAlignment="1">
      <alignment horizontal="justify" vertical="center" wrapText="1"/>
    </xf>
    <xf numFmtId="0" fontId="1" fillId="8" borderId="42" xfId="0" applyFont="1" applyFill="1" applyBorder="1" applyAlignment="1">
      <alignment horizontal="justify" vertical="center" wrapText="1"/>
    </xf>
    <xf numFmtId="0" fontId="2" fillId="8" borderId="10" xfId="0" applyFont="1" applyFill="1" applyBorder="1"/>
    <xf numFmtId="0" fontId="2" fillId="8" borderId="11" xfId="0" applyFont="1" applyFill="1" applyBorder="1"/>
    <xf numFmtId="165" fontId="0" fillId="7" borderId="44" xfId="0" applyNumberFormat="1" applyFill="1" applyBorder="1" applyProtection="1">
      <protection locked="0"/>
    </xf>
    <xf numFmtId="165" fontId="0" fillId="7" borderId="32" xfId="0" applyNumberFormat="1" applyFill="1" applyBorder="1" applyProtection="1">
      <protection locked="0"/>
    </xf>
    <xf numFmtId="165" fontId="0" fillId="7" borderId="45" xfId="0" applyNumberFormat="1" applyFill="1" applyBorder="1" applyProtection="1">
      <protection locked="0"/>
    </xf>
    <xf numFmtId="165" fontId="0" fillId="7" borderId="46" xfId="0" applyNumberFormat="1" applyFill="1" applyBorder="1" applyProtection="1">
      <protection locked="0"/>
    </xf>
    <xf numFmtId="165" fontId="0" fillId="7" borderId="33" xfId="0" applyNumberFormat="1" applyFill="1" applyBorder="1" applyProtection="1">
      <protection locked="0"/>
    </xf>
    <xf numFmtId="0" fontId="1" fillId="8" borderId="16" xfId="0" applyFont="1" applyFill="1" applyBorder="1" applyAlignment="1">
      <alignment horizontal="justify" vertical="center"/>
    </xf>
    <xf numFmtId="0" fontId="1" fillId="8" borderId="22" xfId="0" applyFont="1" applyFill="1" applyBorder="1" applyAlignment="1">
      <alignment horizontal="justify" vertical="center"/>
    </xf>
    <xf numFmtId="165" fontId="0" fillId="0" borderId="14" xfId="0" applyNumberFormat="1" applyBorder="1" applyProtection="1">
      <protection locked="0"/>
    </xf>
    <xf numFmtId="165" fontId="0" fillId="0" borderId="42" xfId="0" applyNumberFormat="1" applyBorder="1" applyProtection="1">
      <protection locked="0"/>
    </xf>
    <xf numFmtId="0" fontId="1" fillId="8" borderId="49" xfId="0" applyFont="1" applyFill="1" applyBorder="1" applyAlignment="1">
      <alignment horizontal="justify" vertical="center" wrapText="1"/>
    </xf>
    <xf numFmtId="0" fontId="1" fillId="8" borderId="21" xfId="0" applyFont="1" applyFill="1" applyBorder="1" applyAlignment="1">
      <alignment horizontal="justify" vertical="center"/>
    </xf>
    <xf numFmtId="0" fontId="2" fillId="2" borderId="23" xfId="0" applyFont="1" applyFill="1" applyBorder="1"/>
    <xf numFmtId="0" fontId="2" fillId="8" borderId="23" xfId="0" applyFont="1" applyFill="1" applyBorder="1" applyAlignment="1">
      <alignment wrapText="1"/>
    </xf>
    <xf numFmtId="0" fontId="0" fillId="4" borderId="36" xfId="0" applyFill="1" applyBorder="1"/>
    <xf numFmtId="0" fontId="0" fillId="4" borderId="0" xfId="0" applyFill="1"/>
    <xf numFmtId="0" fontId="0" fillId="4" borderId="37" xfId="0" applyFill="1" applyBorder="1"/>
    <xf numFmtId="0" fontId="0" fillId="4" borderId="38" xfId="0" applyFill="1" applyBorder="1"/>
    <xf numFmtId="0" fontId="0" fillId="4" borderId="39" xfId="0" applyFill="1" applyBorder="1"/>
    <xf numFmtId="0" fontId="0" fillId="8" borderId="31" xfId="0" applyFill="1" applyBorder="1"/>
    <xf numFmtId="0" fontId="0" fillId="8" borderId="37" xfId="0" applyFill="1" applyBorder="1"/>
    <xf numFmtId="0" fontId="0" fillId="8" borderId="28" xfId="0" applyFill="1" applyBorder="1"/>
    <xf numFmtId="0" fontId="0" fillId="8" borderId="38" xfId="0" applyFill="1" applyBorder="1"/>
    <xf numFmtId="0" fontId="0" fillId="8" borderId="39" xfId="0" applyFill="1" applyBorder="1"/>
    <xf numFmtId="0" fontId="0" fillId="2" borderId="39" xfId="0" applyFill="1" applyBorder="1"/>
    <xf numFmtId="0" fontId="0" fillId="2" borderId="47" xfId="0" applyFill="1" applyBorder="1"/>
    <xf numFmtId="0" fontId="0" fillId="2" borderId="37" xfId="0" applyFill="1" applyBorder="1"/>
    <xf numFmtId="0" fontId="0" fillId="2" borderId="48" xfId="0" applyFill="1" applyBorder="1"/>
    <xf numFmtId="165" fontId="0" fillId="2" borderId="17" xfId="0" applyNumberFormat="1" applyFill="1" applyBorder="1"/>
    <xf numFmtId="165" fontId="0" fillId="2" borderId="18" xfId="0" applyNumberFormat="1" applyFill="1" applyBorder="1"/>
    <xf numFmtId="165" fontId="0" fillId="2" borderId="19" xfId="0" applyNumberFormat="1" applyFill="1" applyBorder="1"/>
    <xf numFmtId="0" fontId="2" fillId="8" borderId="50" xfId="0" applyFont="1" applyFill="1" applyBorder="1" applyAlignment="1">
      <alignment wrapText="1"/>
    </xf>
    <xf numFmtId="165" fontId="0" fillId="5" borderId="17" xfId="0" applyNumberFormat="1" applyFill="1" applyBorder="1"/>
    <xf numFmtId="165" fontId="0" fillId="5" borderId="18" xfId="0" applyNumberFormat="1" applyFill="1" applyBorder="1"/>
    <xf numFmtId="165" fontId="0" fillId="5" borderId="19" xfId="0" applyNumberFormat="1" applyFill="1" applyBorder="1"/>
    <xf numFmtId="165" fontId="0" fillId="5" borderId="20" xfId="0" applyNumberFormat="1" applyFill="1" applyBorder="1"/>
    <xf numFmtId="0" fontId="0" fillId="4" borderId="0" xfId="0" quotePrefix="1" applyFill="1"/>
    <xf numFmtId="0" fontId="2" fillId="4" borderId="0" xfId="0" applyFont="1" applyFill="1"/>
    <xf numFmtId="0" fontId="2" fillId="4" borderId="0" xfId="0" quotePrefix="1" applyFont="1" applyFill="1"/>
    <xf numFmtId="0" fontId="0" fillId="9" borderId="0" xfId="0" applyFill="1"/>
    <xf numFmtId="165" fontId="0" fillId="7" borderId="56" xfId="0" applyNumberFormat="1" applyFill="1" applyBorder="1" applyProtection="1">
      <protection locked="0"/>
    </xf>
    <xf numFmtId="165" fontId="0" fillId="5" borderId="9" xfId="0" applyNumberFormat="1" applyFill="1" applyBorder="1"/>
    <xf numFmtId="165" fontId="0" fillId="5" borderId="7" xfId="0" applyNumberFormat="1" applyFill="1" applyBorder="1"/>
    <xf numFmtId="165" fontId="0" fillId="5" borderId="6" xfId="0" applyNumberFormat="1" applyFill="1" applyBorder="1"/>
    <xf numFmtId="165" fontId="0" fillId="5" borderId="5" xfId="0" applyNumberFormat="1" applyFill="1" applyBorder="1"/>
    <xf numFmtId="165" fontId="0" fillId="7" borderId="15" xfId="0" applyNumberFormat="1" applyFill="1" applyBorder="1" applyProtection="1">
      <protection locked="0"/>
    </xf>
    <xf numFmtId="165" fontId="0" fillId="7" borderId="14" xfId="0" applyNumberFormat="1" applyFill="1" applyBorder="1" applyProtection="1">
      <protection locked="0"/>
    </xf>
    <xf numFmtId="165" fontId="0" fillId="7" borderId="51" xfId="0" applyNumberFormat="1" applyFill="1" applyBorder="1" applyProtection="1">
      <protection locked="0"/>
    </xf>
    <xf numFmtId="165" fontId="0" fillId="7" borderId="13" xfId="0" applyNumberFormat="1" applyFill="1" applyBorder="1" applyProtection="1">
      <protection locked="0"/>
    </xf>
    <xf numFmtId="165" fontId="0" fillId="7" borderId="63" xfId="0" applyNumberFormat="1" applyFill="1" applyBorder="1" applyProtection="1">
      <protection locked="0"/>
    </xf>
    <xf numFmtId="0" fontId="0" fillId="4" borderId="22" xfId="0" applyFill="1" applyBorder="1"/>
    <xf numFmtId="0" fontId="0" fillId="4" borderId="64" xfId="0" applyFill="1" applyBorder="1"/>
    <xf numFmtId="0" fontId="0" fillId="2" borderId="45" xfId="0" applyFill="1" applyBorder="1"/>
    <xf numFmtId="0" fontId="0" fillId="4" borderId="31" xfId="0" applyFill="1" applyBorder="1"/>
    <xf numFmtId="0" fontId="0" fillId="4" borderId="10" xfId="0" applyFill="1" applyBorder="1"/>
    <xf numFmtId="0" fontId="0" fillId="4" borderId="23" xfId="0" applyFill="1" applyBorder="1"/>
    <xf numFmtId="0" fontId="0" fillId="4" borderId="13" xfId="0" applyFill="1" applyBorder="1"/>
    <xf numFmtId="0" fontId="0" fillId="4" borderId="21" xfId="0" applyFill="1" applyBorder="1"/>
    <xf numFmtId="0" fontId="0" fillId="4" borderId="16" xfId="0" applyFill="1" applyBorder="1"/>
    <xf numFmtId="0" fontId="0" fillId="4" borderId="5" xfId="0" applyFill="1" applyBorder="1"/>
    <xf numFmtId="0" fontId="0" fillId="4" borderId="30" xfId="0" applyFill="1" applyBorder="1"/>
    <xf numFmtId="0" fontId="2" fillId="4" borderId="10" xfId="0" applyFont="1" applyFill="1" applyBorder="1"/>
    <xf numFmtId="0" fontId="2" fillId="4" borderId="23" xfId="0" applyFont="1" applyFill="1" applyBorder="1"/>
    <xf numFmtId="0" fontId="2" fillId="4" borderId="10" xfId="0" applyFont="1" applyFill="1" applyBorder="1" applyAlignment="1">
      <alignment wrapText="1"/>
    </xf>
    <xf numFmtId="0" fontId="2" fillId="4" borderId="11" xfId="0" applyFont="1" applyFill="1" applyBorder="1" applyAlignment="1">
      <alignment wrapText="1"/>
    </xf>
    <xf numFmtId="0" fontId="2" fillId="4" borderId="12" xfId="0" applyFont="1" applyFill="1" applyBorder="1" applyAlignment="1">
      <alignment wrapText="1"/>
    </xf>
    <xf numFmtId="0" fontId="0" fillId="4" borderId="2" xfId="0" applyFill="1" applyBorder="1"/>
    <xf numFmtId="0" fontId="2" fillId="4" borderId="11" xfId="0" applyFont="1" applyFill="1" applyBorder="1"/>
    <xf numFmtId="0" fontId="4" fillId="4" borderId="0" xfId="3" applyFill="1"/>
    <xf numFmtId="0" fontId="0" fillId="9" borderId="0" xfId="0" applyFill="1" applyAlignment="1">
      <alignment wrapText="1"/>
    </xf>
    <xf numFmtId="0" fontId="0" fillId="4" borderId="28" xfId="0" applyFill="1" applyBorder="1"/>
    <xf numFmtId="0" fontId="0" fillId="4" borderId="25" xfId="0" applyFill="1" applyBorder="1"/>
    <xf numFmtId="165" fontId="0" fillId="3" borderId="20" xfId="0" applyNumberFormat="1" applyFill="1" applyBorder="1"/>
    <xf numFmtId="0" fontId="0" fillId="4" borderId="26" xfId="0" applyFill="1" applyBorder="1"/>
    <xf numFmtId="165" fontId="0" fillId="2" borderId="15" xfId="0" applyNumberFormat="1" applyFill="1" applyBorder="1"/>
    <xf numFmtId="165" fontId="0" fillId="2" borderId="42" xfId="0" applyNumberFormat="1" applyFill="1" applyBorder="1"/>
    <xf numFmtId="165" fontId="0" fillId="2" borderId="14" xfId="0" applyNumberFormat="1" applyFill="1" applyBorder="1" applyAlignment="1">
      <alignment wrapText="1"/>
    </xf>
    <xf numFmtId="0" fontId="0" fillId="4" borderId="14" xfId="0" applyFill="1" applyBorder="1"/>
    <xf numFmtId="0" fontId="0" fillId="4" borderId="18" xfId="0" applyFill="1" applyBorder="1"/>
    <xf numFmtId="165" fontId="0" fillId="2" borderId="51" xfId="0" applyNumberFormat="1" applyFill="1" applyBorder="1"/>
    <xf numFmtId="165" fontId="0" fillId="2" borderId="49" xfId="0" applyNumberFormat="1" applyFill="1" applyBorder="1"/>
    <xf numFmtId="165" fontId="0" fillId="2" borderId="13" xfId="0" applyNumberFormat="1" applyFill="1" applyBorder="1" applyAlignment="1">
      <alignment wrapText="1"/>
    </xf>
    <xf numFmtId="165" fontId="0" fillId="5" borderId="65" xfId="0" applyNumberFormat="1" applyFill="1" applyBorder="1"/>
    <xf numFmtId="165" fontId="0" fillId="5" borderId="66" xfId="0" applyNumberFormat="1" applyFill="1" applyBorder="1"/>
    <xf numFmtId="0" fontId="0" fillId="4" borderId="27" xfId="0" applyFill="1" applyBorder="1"/>
    <xf numFmtId="165" fontId="0" fillId="5" borderId="67" xfId="0" applyNumberFormat="1" applyFill="1" applyBorder="1"/>
    <xf numFmtId="165" fontId="0" fillId="5" borderId="35" xfId="0" applyNumberFormat="1" applyFill="1" applyBorder="1"/>
    <xf numFmtId="165" fontId="0" fillId="7" borderId="12" xfId="0" applyNumberFormat="1" applyFill="1" applyBorder="1" applyProtection="1">
      <protection locked="0"/>
    </xf>
    <xf numFmtId="165" fontId="0" fillId="7" borderId="11" xfId="0" applyNumberFormat="1" applyFill="1" applyBorder="1" applyProtection="1">
      <protection locked="0"/>
    </xf>
    <xf numFmtId="165" fontId="0" fillId="7" borderId="10" xfId="0" applyNumberFormat="1" applyFill="1" applyBorder="1" applyProtection="1">
      <protection locked="0"/>
    </xf>
    <xf numFmtId="0" fontId="5" fillId="4" borderId="22" xfId="0" applyFont="1" applyFill="1" applyBorder="1" applyAlignment="1">
      <alignment horizontal="justify" vertical="center"/>
    </xf>
    <xf numFmtId="0" fontId="5" fillId="4" borderId="16" xfId="0" applyFont="1" applyFill="1" applyBorder="1" applyAlignment="1">
      <alignment horizontal="justify" vertical="center"/>
    </xf>
    <xf numFmtId="165" fontId="0" fillId="2" borderId="6" xfId="0" applyNumberFormat="1" applyFill="1" applyBorder="1"/>
    <xf numFmtId="165" fontId="0" fillId="2" borderId="1" xfId="0" applyNumberFormat="1" applyFill="1" applyBorder="1"/>
    <xf numFmtId="165" fontId="0" fillId="2" borderId="5" xfId="0" applyNumberFormat="1" applyFill="1" applyBorder="1" applyAlignment="1">
      <alignment wrapText="1"/>
    </xf>
    <xf numFmtId="165" fontId="0" fillId="7" borderId="20" xfId="0" applyNumberFormat="1" applyFill="1" applyBorder="1" applyProtection="1">
      <protection locked="0"/>
    </xf>
    <xf numFmtId="165" fontId="0" fillId="2" borderId="54" xfId="0" applyNumberFormat="1" applyFill="1" applyBorder="1"/>
    <xf numFmtId="165" fontId="0" fillId="2" borderId="68" xfId="0" applyNumberFormat="1" applyFill="1" applyBorder="1"/>
    <xf numFmtId="165" fontId="0" fillId="2" borderId="30" xfId="0" applyNumberFormat="1" applyFill="1" applyBorder="1" applyAlignment="1">
      <alignment wrapText="1"/>
    </xf>
    <xf numFmtId="165" fontId="0" fillId="5" borderId="37" xfId="0" applyNumberFormat="1" applyFill="1" applyBorder="1"/>
    <xf numFmtId="0" fontId="0" fillId="4" borderId="29" xfId="0" applyFill="1" applyBorder="1"/>
    <xf numFmtId="165" fontId="0" fillId="5" borderId="12" xfId="0" applyNumberFormat="1" applyFill="1" applyBorder="1"/>
    <xf numFmtId="165" fontId="0" fillId="5" borderId="11" xfId="0" applyNumberFormat="1" applyFill="1" applyBorder="1"/>
    <xf numFmtId="165" fontId="0" fillId="5" borderId="10" xfId="0" applyNumberFormat="1" applyFill="1" applyBorder="1" applyAlignment="1">
      <alignment wrapText="1"/>
    </xf>
    <xf numFmtId="165" fontId="0" fillId="7" borderId="69" xfId="0" applyNumberFormat="1" applyFill="1" applyBorder="1" applyProtection="1">
      <protection locked="0"/>
    </xf>
    <xf numFmtId="165" fontId="0" fillId="5" borderId="54" xfId="0" applyNumberFormat="1" applyFill="1" applyBorder="1"/>
    <xf numFmtId="165" fontId="0" fillId="5" borderId="68" xfId="0" applyNumberFormat="1" applyFill="1" applyBorder="1"/>
    <xf numFmtId="165" fontId="0" fillId="5" borderId="30" xfId="0" applyNumberFormat="1" applyFill="1" applyBorder="1" applyAlignment="1">
      <alignment wrapText="1"/>
    </xf>
    <xf numFmtId="165" fontId="0" fillId="5" borderId="26" xfId="0" applyNumberFormat="1" applyFill="1" applyBorder="1"/>
    <xf numFmtId="165" fontId="0" fillId="5" borderId="27" xfId="0" applyNumberFormat="1" applyFill="1" applyBorder="1"/>
    <xf numFmtId="165" fontId="0" fillId="7" borderId="49" xfId="0" applyNumberFormat="1" applyFill="1" applyBorder="1" applyProtection="1">
      <protection locked="0"/>
    </xf>
    <xf numFmtId="0" fontId="0" fillId="4" borderId="70" xfId="0" applyFill="1" applyBorder="1"/>
    <xf numFmtId="0" fontId="0" fillId="4" borderId="7" xfId="0" applyFill="1" applyBorder="1"/>
    <xf numFmtId="0" fontId="0" fillId="4" borderId="21" xfId="0" applyFill="1" applyBorder="1" applyAlignment="1">
      <alignment vertical="center"/>
    </xf>
    <xf numFmtId="165" fontId="0" fillId="5" borderId="71" xfId="0" applyNumberFormat="1" applyFill="1" applyBorder="1"/>
    <xf numFmtId="0" fontId="2" fillId="9" borderId="20" xfId="0" applyFont="1" applyFill="1" applyBorder="1"/>
    <xf numFmtId="0" fontId="2" fillId="9" borderId="41" xfId="0" applyFont="1" applyFill="1" applyBorder="1"/>
    <xf numFmtId="0" fontId="2" fillId="9" borderId="40" xfId="0" applyFont="1" applyFill="1" applyBorder="1"/>
    <xf numFmtId="0" fontId="2" fillId="9" borderId="60" xfId="0" applyFont="1" applyFill="1" applyBorder="1" applyAlignment="1">
      <alignment wrapText="1"/>
    </xf>
    <xf numFmtId="165" fontId="0" fillId="5" borderId="29" xfId="0" applyNumberFormat="1" applyFill="1" applyBorder="1"/>
    <xf numFmtId="165" fontId="0" fillId="11" borderId="57" xfId="0" applyNumberFormat="1" applyFill="1" applyBorder="1"/>
    <xf numFmtId="165" fontId="0" fillId="11" borderId="69" xfId="0" applyNumberFormat="1" applyFill="1" applyBorder="1"/>
    <xf numFmtId="165" fontId="0" fillId="11" borderId="25" xfId="0" applyNumberFormat="1" applyFill="1" applyBorder="1"/>
    <xf numFmtId="165" fontId="0" fillId="11" borderId="20" xfId="0" applyNumberFormat="1" applyFill="1" applyBorder="1"/>
    <xf numFmtId="165" fontId="0" fillId="11" borderId="15" xfId="0" applyNumberFormat="1" applyFill="1" applyBorder="1"/>
    <xf numFmtId="165" fontId="0" fillId="11" borderId="42" xfId="0" applyNumberFormat="1" applyFill="1" applyBorder="1"/>
    <xf numFmtId="165" fontId="0" fillId="11" borderId="14" xfId="0" applyNumberFormat="1" applyFill="1" applyBorder="1"/>
    <xf numFmtId="165" fontId="0" fillId="11" borderId="6" xfId="0" applyNumberFormat="1" applyFill="1" applyBorder="1"/>
    <xf numFmtId="165" fontId="0" fillId="11" borderId="1" xfId="0" applyNumberFormat="1" applyFill="1" applyBorder="1"/>
    <xf numFmtId="165" fontId="0" fillId="11" borderId="5" xfId="0" applyNumberFormat="1" applyFill="1" applyBorder="1"/>
    <xf numFmtId="165" fontId="0" fillId="11" borderId="4" xfId="0" applyNumberFormat="1" applyFill="1" applyBorder="1"/>
    <xf numFmtId="165" fontId="0" fillId="11" borderId="3" xfId="0" applyNumberFormat="1" applyFill="1" applyBorder="1"/>
    <xf numFmtId="165" fontId="0" fillId="11" borderId="2" xfId="0" applyNumberFormat="1" applyFill="1" applyBorder="1"/>
    <xf numFmtId="0" fontId="2" fillId="9" borderId="23" xfId="0" applyFont="1" applyFill="1" applyBorder="1"/>
    <xf numFmtId="0" fontId="2" fillId="9" borderId="11" xfId="0" applyFont="1" applyFill="1" applyBorder="1"/>
    <xf numFmtId="0" fontId="2" fillId="9" borderId="11" xfId="0" applyFont="1" applyFill="1" applyBorder="1" applyAlignment="1">
      <alignment wrapText="1"/>
    </xf>
    <xf numFmtId="165" fontId="6" fillId="6" borderId="12" xfId="0" applyNumberFormat="1" applyFont="1" applyFill="1" applyBorder="1"/>
    <xf numFmtId="0" fontId="6" fillId="6" borderId="11" xfId="0" applyFont="1" applyFill="1" applyBorder="1"/>
    <xf numFmtId="0" fontId="6" fillId="6" borderId="10" xfId="0" applyFont="1" applyFill="1" applyBorder="1"/>
    <xf numFmtId="165" fontId="2" fillId="3" borderId="57" xfId="0" applyNumberFormat="1" applyFont="1" applyFill="1" applyBorder="1"/>
    <xf numFmtId="0" fontId="2" fillId="3" borderId="11" xfId="0" applyFont="1" applyFill="1" applyBorder="1"/>
    <xf numFmtId="0" fontId="2" fillId="3" borderId="10" xfId="0" applyFont="1" applyFill="1" applyBorder="1"/>
    <xf numFmtId="0" fontId="0" fillId="8" borderId="42" xfId="0" applyFill="1" applyBorder="1"/>
    <xf numFmtId="0" fontId="0" fillId="8" borderId="1" xfId="0" applyFill="1" applyBorder="1"/>
    <xf numFmtId="0" fontId="0" fillId="8" borderId="49" xfId="0" applyFill="1" applyBorder="1"/>
    <xf numFmtId="165" fontId="0" fillId="7" borderId="26" xfId="0" applyNumberFormat="1" applyFill="1" applyBorder="1" applyProtection="1">
      <protection locked="0"/>
    </xf>
    <xf numFmtId="165" fontId="0" fillId="7" borderId="24" xfId="0" applyNumberFormat="1" applyFill="1" applyBorder="1" applyProtection="1">
      <protection locked="0"/>
    </xf>
    <xf numFmtId="165" fontId="0" fillId="7" borderId="27" xfId="0" applyNumberFormat="1" applyFill="1" applyBorder="1" applyProtection="1">
      <protection locked="0"/>
    </xf>
    <xf numFmtId="0" fontId="2" fillId="2" borderId="20" xfId="0" applyFont="1" applyFill="1" applyBorder="1"/>
    <xf numFmtId="165" fontId="0" fillId="0" borderId="0" xfId="0" applyNumberFormat="1"/>
    <xf numFmtId="0" fontId="0" fillId="4" borderId="0" xfId="0" applyFill="1" applyAlignment="1">
      <alignment wrapText="1"/>
    </xf>
    <xf numFmtId="165" fontId="0" fillId="12" borderId="17" xfId="0" applyNumberFormat="1" applyFill="1" applyBorder="1" applyProtection="1">
      <protection locked="0"/>
    </xf>
    <xf numFmtId="165" fontId="0" fillId="12" borderId="19" xfId="0" applyNumberFormat="1" applyFill="1" applyBorder="1" applyProtection="1">
      <protection locked="0"/>
    </xf>
    <xf numFmtId="165" fontId="0" fillId="5" borderId="34" xfId="0" applyNumberFormat="1" applyFill="1" applyBorder="1"/>
    <xf numFmtId="0" fontId="0" fillId="9" borderId="23" xfId="0" applyFill="1" applyBorder="1"/>
    <xf numFmtId="0" fontId="0" fillId="9" borderId="10" xfId="0" applyFill="1" applyBorder="1"/>
    <xf numFmtId="165" fontId="0" fillId="9" borderId="23" xfId="0" applyNumberFormat="1" applyFill="1" applyBorder="1"/>
    <xf numFmtId="165" fontId="0" fillId="9" borderId="11" xfId="0" applyNumberFormat="1" applyFill="1" applyBorder="1"/>
    <xf numFmtId="165" fontId="0" fillId="5" borderId="20" xfId="0" quotePrefix="1" applyNumberFormat="1" applyFill="1" applyBorder="1"/>
    <xf numFmtId="165" fontId="0" fillId="9" borderId="10" xfId="0" applyNumberFormat="1" applyFill="1" applyBorder="1"/>
    <xf numFmtId="0" fontId="0" fillId="9" borderId="15" xfId="0" applyFill="1" applyBorder="1"/>
    <xf numFmtId="0" fontId="0" fillId="9" borderId="14" xfId="0" applyFill="1" applyBorder="1"/>
    <xf numFmtId="165" fontId="0" fillId="5" borderId="73" xfId="0" applyNumberFormat="1" applyFill="1" applyBorder="1"/>
    <xf numFmtId="165" fontId="0" fillId="13" borderId="73" xfId="0" applyNumberFormat="1" applyFill="1" applyBorder="1"/>
    <xf numFmtId="0" fontId="0" fillId="9" borderId="16" xfId="0" applyFill="1" applyBorder="1"/>
    <xf numFmtId="0" fontId="0" fillId="9" borderId="5" xfId="0" applyFill="1" applyBorder="1"/>
    <xf numFmtId="165" fontId="0" fillId="5" borderId="74" xfId="0" applyNumberFormat="1" applyFill="1" applyBorder="1"/>
    <xf numFmtId="165" fontId="0" fillId="13" borderId="74" xfId="0" applyNumberFormat="1" applyFill="1" applyBorder="1"/>
    <xf numFmtId="165" fontId="0" fillId="5" borderId="75" xfId="0" applyNumberFormat="1" applyFill="1" applyBorder="1"/>
    <xf numFmtId="165" fontId="0" fillId="13" borderId="75" xfId="0" applyNumberFormat="1" applyFill="1" applyBorder="1"/>
    <xf numFmtId="0" fontId="0" fillId="9" borderId="21" xfId="0" applyFill="1" applyBorder="1"/>
    <xf numFmtId="0" fontId="0" fillId="9" borderId="13" xfId="0" applyFill="1" applyBorder="1"/>
    <xf numFmtId="0" fontId="2" fillId="9" borderId="12" xfId="0" applyFont="1" applyFill="1" applyBorder="1"/>
    <xf numFmtId="0" fontId="2" fillId="9" borderId="10" xfId="0" applyFont="1" applyFill="1" applyBorder="1"/>
    <xf numFmtId="9" fontId="0" fillId="0" borderId="0" xfId="2" applyFont="1"/>
    <xf numFmtId="9" fontId="0" fillId="9" borderId="0" xfId="2" applyFont="1" applyFill="1"/>
    <xf numFmtId="9" fontId="0" fillId="9" borderId="1" xfId="2" applyFont="1" applyFill="1" applyBorder="1"/>
    <xf numFmtId="0" fontId="0" fillId="0" borderId="0" xfId="0" applyAlignment="1">
      <alignment horizontal="center"/>
    </xf>
    <xf numFmtId="0" fontId="0" fillId="9" borderId="0" xfId="0" applyFill="1" applyAlignment="1">
      <alignment horizontal="center"/>
    </xf>
    <xf numFmtId="9" fontId="0" fillId="0" borderId="0" xfId="0" applyNumberFormat="1"/>
    <xf numFmtId="0" fontId="0" fillId="9" borderId="22" xfId="0" applyFill="1" applyBorder="1"/>
    <xf numFmtId="0" fontId="7" fillId="9" borderId="12" xfId="0" applyFont="1" applyFill="1" applyBorder="1" applyAlignment="1">
      <alignment horizontal="center" vertical="center" wrapText="1"/>
    </xf>
    <xf numFmtId="0" fontId="7" fillId="9" borderId="40" xfId="0" applyFont="1" applyFill="1" applyBorder="1" applyAlignment="1">
      <alignment horizontal="center" vertical="center" wrapText="1"/>
    </xf>
    <xf numFmtId="9" fontId="7" fillId="9" borderId="11" xfId="2" applyFont="1" applyFill="1" applyBorder="1" applyAlignment="1" applyProtection="1">
      <alignment horizontal="center" vertical="center" wrapText="1"/>
    </xf>
    <xf numFmtId="0" fontId="7" fillId="9" borderId="10" xfId="0" applyFont="1" applyFill="1" applyBorder="1" applyAlignment="1">
      <alignment horizontal="center" vertical="center" wrapText="1"/>
    </xf>
    <xf numFmtId="0" fontId="0" fillId="14" borderId="0" xfId="0" applyFill="1"/>
    <xf numFmtId="0" fontId="2" fillId="14" borderId="40" xfId="0" applyFont="1" applyFill="1" applyBorder="1"/>
    <xf numFmtId="0" fontId="2" fillId="14" borderId="11" xfId="0" applyFont="1" applyFill="1" applyBorder="1"/>
    <xf numFmtId="0" fontId="2" fillId="14" borderId="12" xfId="0" applyFont="1" applyFill="1" applyBorder="1"/>
    <xf numFmtId="0" fontId="0" fillId="14" borderId="21" xfId="0" applyFill="1" applyBorder="1"/>
    <xf numFmtId="0" fontId="0" fillId="14" borderId="16" xfId="0" applyFill="1" applyBorder="1"/>
    <xf numFmtId="0" fontId="0" fillId="14" borderId="22" xfId="0" applyFill="1" applyBorder="1"/>
    <xf numFmtId="49" fontId="0" fillId="0" borderId="0" xfId="0" applyNumberFormat="1"/>
    <xf numFmtId="49" fontId="0" fillId="9" borderId="0" xfId="0" applyNumberFormat="1" applyFill="1"/>
    <xf numFmtId="49" fontId="0" fillId="9" borderId="2" xfId="0" applyNumberFormat="1" applyFill="1" applyBorder="1"/>
    <xf numFmtId="49" fontId="0" fillId="9" borderId="13" xfId="0" applyNumberFormat="1" applyFill="1" applyBorder="1"/>
    <xf numFmtId="49" fontId="2" fillId="9" borderId="10" xfId="0" applyNumberFormat="1" applyFont="1" applyFill="1" applyBorder="1"/>
    <xf numFmtId="49" fontId="0" fillId="9" borderId="14" xfId="0" applyNumberFormat="1" applyFill="1" applyBorder="1"/>
    <xf numFmtId="0" fontId="2" fillId="0" borderId="0" xfId="0" applyFont="1"/>
    <xf numFmtId="0" fontId="2" fillId="9" borderId="0" xfId="0" applyFont="1" applyFill="1"/>
    <xf numFmtId="0" fontId="0" fillId="10" borderId="0" xfId="0" applyFill="1"/>
    <xf numFmtId="0" fontId="0" fillId="15" borderId="0" xfId="0" applyFill="1"/>
    <xf numFmtId="49" fontId="0" fillId="15" borderId="0" xfId="0" applyNumberFormat="1" applyFill="1"/>
    <xf numFmtId="0" fontId="0" fillId="9" borderId="70" xfId="0" applyFill="1" applyBorder="1" applyAlignment="1">
      <alignment horizontal="justify" vertical="center"/>
    </xf>
    <xf numFmtId="49" fontId="0" fillId="9" borderId="7" xfId="0" applyNumberFormat="1" applyFill="1" applyBorder="1"/>
    <xf numFmtId="0" fontId="0" fillId="9" borderId="16" xfId="0" applyFill="1" applyBorder="1" applyAlignment="1">
      <alignment horizontal="justify" vertical="center"/>
    </xf>
    <xf numFmtId="0" fontId="1" fillId="9" borderId="16" xfId="0" applyFont="1" applyFill="1" applyBorder="1" applyAlignment="1">
      <alignment horizontal="justify" vertical="center"/>
    </xf>
    <xf numFmtId="0" fontId="5" fillId="9" borderId="22" xfId="0" applyFont="1" applyFill="1" applyBorder="1" applyAlignment="1">
      <alignment horizontal="justify" vertical="center"/>
    </xf>
    <xf numFmtId="0" fontId="5" fillId="9" borderId="16" xfId="0" applyFont="1" applyFill="1" applyBorder="1" applyAlignment="1">
      <alignment horizontal="justify" vertical="center"/>
    </xf>
    <xf numFmtId="165" fontId="0" fillId="5" borderId="24" xfId="0" applyNumberFormat="1" applyFill="1" applyBorder="1"/>
    <xf numFmtId="0" fontId="5" fillId="9" borderId="21" xfId="0" applyFont="1" applyFill="1" applyBorder="1" applyAlignment="1">
      <alignment horizontal="justify" vertical="center"/>
    </xf>
    <xf numFmtId="168" fontId="0" fillId="4" borderId="19" xfId="0" applyNumberFormat="1" applyFill="1" applyBorder="1"/>
    <xf numFmtId="0" fontId="5" fillId="9" borderId="70" xfId="0" applyFont="1" applyFill="1" applyBorder="1" applyAlignment="1">
      <alignment horizontal="justify" vertical="center"/>
    </xf>
    <xf numFmtId="168" fontId="0" fillId="4" borderId="18" xfId="0" applyNumberFormat="1" applyFill="1" applyBorder="1"/>
    <xf numFmtId="168" fontId="0" fillId="4" borderId="17" xfId="0" applyNumberFormat="1" applyFill="1" applyBorder="1"/>
    <xf numFmtId="0" fontId="5" fillId="9" borderId="64" xfId="0" applyFont="1" applyFill="1" applyBorder="1" applyAlignment="1">
      <alignment horizontal="justify" vertical="center"/>
    </xf>
    <xf numFmtId="0" fontId="9" fillId="9" borderId="28" xfId="0" applyFont="1" applyFill="1" applyBorder="1" applyAlignment="1">
      <alignment horizontal="justify" vertical="center"/>
    </xf>
    <xf numFmtId="49" fontId="2" fillId="9" borderId="25" xfId="0" applyNumberFormat="1" applyFont="1" applyFill="1" applyBorder="1"/>
    <xf numFmtId="168" fontId="0" fillId="7" borderId="18" xfId="0" applyNumberFormat="1" applyFill="1" applyBorder="1" applyProtection="1">
      <protection locked="0"/>
    </xf>
    <xf numFmtId="168" fontId="0" fillId="7" borderId="27" xfId="0" applyNumberFormat="1" applyFill="1" applyBorder="1" applyProtection="1">
      <protection locked="0"/>
    </xf>
    <xf numFmtId="0" fontId="9" fillId="9" borderId="23" xfId="0" applyFont="1" applyFill="1" applyBorder="1" applyAlignment="1">
      <alignment horizontal="justify" vertical="center"/>
    </xf>
    <xf numFmtId="0" fontId="5" fillId="9" borderId="23" xfId="0" applyFont="1" applyFill="1" applyBorder="1" applyAlignment="1">
      <alignment horizontal="justify" vertical="center"/>
    </xf>
    <xf numFmtId="49" fontId="0" fillId="9" borderId="10" xfId="0" applyNumberFormat="1" applyFill="1" applyBorder="1"/>
    <xf numFmtId="165" fontId="2" fillId="3" borderId="20" xfId="0" applyNumberFormat="1" applyFont="1" applyFill="1" applyBorder="1"/>
    <xf numFmtId="0" fontId="9" fillId="9" borderId="43" xfId="0" applyFont="1" applyFill="1" applyBorder="1" applyAlignment="1">
      <alignment horizontal="justify" vertical="center"/>
    </xf>
    <xf numFmtId="49" fontId="2" fillId="9" borderId="43" xfId="0" applyNumberFormat="1" applyFont="1" applyFill="1" applyBorder="1"/>
    <xf numFmtId="0" fontId="5" fillId="9" borderId="28" xfId="0" applyFont="1" applyFill="1" applyBorder="1" applyAlignment="1">
      <alignment horizontal="justify" vertical="center"/>
    </xf>
    <xf numFmtId="49" fontId="0" fillId="9" borderId="25" xfId="0" applyNumberFormat="1" applyFill="1" applyBorder="1"/>
    <xf numFmtId="0" fontId="0" fillId="9" borderId="70" xfId="0" applyFill="1" applyBorder="1"/>
    <xf numFmtId="0" fontId="0" fillId="9" borderId="64" xfId="0" applyFill="1" applyBorder="1"/>
    <xf numFmtId="165" fontId="2" fillId="3" borderId="24" xfId="0" applyNumberFormat="1" applyFont="1" applyFill="1" applyBorder="1"/>
    <xf numFmtId="0" fontId="1" fillId="10" borderId="0" xfId="1" applyFill="1"/>
    <xf numFmtId="0" fontId="2" fillId="10" borderId="0" xfId="0" applyFont="1" applyFill="1"/>
    <xf numFmtId="0" fontId="2" fillId="4" borderId="50" xfId="0" applyFont="1" applyFill="1" applyBorder="1"/>
    <xf numFmtId="0" fontId="2" fillId="9" borderId="72" xfId="0" applyFont="1" applyFill="1" applyBorder="1"/>
    <xf numFmtId="165" fontId="2" fillId="3" borderId="20" xfId="0" applyNumberFormat="1" applyFont="1" applyFill="1" applyBorder="1" applyAlignment="1">
      <alignment vertical="center" wrapText="1"/>
    </xf>
    <xf numFmtId="0" fontId="5" fillId="8" borderId="5" xfId="0" applyFont="1" applyFill="1" applyBorder="1" applyAlignment="1">
      <alignment horizontal="justify" vertical="center" wrapText="1"/>
    </xf>
    <xf numFmtId="0" fontId="5" fillId="8" borderId="16" xfId="0" applyFont="1" applyFill="1" applyBorder="1" applyAlignment="1">
      <alignment horizontal="justify" vertical="center" wrapText="1"/>
    </xf>
    <xf numFmtId="0" fontId="5" fillId="8" borderId="21" xfId="0" applyFont="1" applyFill="1" applyBorder="1" applyAlignment="1">
      <alignment horizontal="justify" vertical="center" wrapText="1"/>
    </xf>
    <xf numFmtId="0" fontId="5" fillId="8" borderId="13" xfId="0" applyFont="1" applyFill="1" applyBorder="1" applyAlignment="1">
      <alignment horizontal="justify" vertical="center" wrapText="1"/>
    </xf>
    <xf numFmtId="0" fontId="9" fillId="8" borderId="23" xfId="0" applyFont="1" applyFill="1" applyBorder="1" applyAlignment="1">
      <alignment horizontal="justify" vertical="center" wrapText="1"/>
    </xf>
    <xf numFmtId="0" fontId="5" fillId="8" borderId="10" xfId="0" applyFont="1" applyFill="1" applyBorder="1" applyAlignment="1">
      <alignment horizontal="justify" vertical="center" wrapText="1"/>
    </xf>
    <xf numFmtId="0" fontId="5" fillId="8" borderId="22" xfId="0" applyFont="1" applyFill="1" applyBorder="1" applyAlignment="1">
      <alignment horizontal="justify" vertical="center" wrapText="1"/>
    </xf>
    <xf numFmtId="0" fontId="5" fillId="8" borderId="14" xfId="0" applyFont="1" applyFill="1" applyBorder="1" applyAlignment="1">
      <alignment horizontal="justify" vertical="center" wrapText="1"/>
    </xf>
    <xf numFmtId="165" fontId="2" fillId="3" borderId="50" xfId="0" applyNumberFormat="1" applyFont="1" applyFill="1" applyBorder="1" applyAlignment="1">
      <alignment vertical="center" wrapText="1"/>
    </xf>
    <xf numFmtId="0" fontId="5" fillId="8" borderId="21" xfId="0" applyFont="1" applyFill="1" applyBorder="1" applyAlignment="1">
      <alignment horizontal="justify" vertical="center"/>
    </xf>
    <xf numFmtId="49" fontId="0" fillId="8" borderId="13" xfId="0" applyNumberFormat="1" applyFill="1" applyBorder="1"/>
    <xf numFmtId="0" fontId="2" fillId="4" borderId="20" xfId="0" applyFont="1" applyFill="1" applyBorder="1"/>
    <xf numFmtId="0" fontId="2" fillId="8" borderId="23" xfId="0" applyFont="1" applyFill="1" applyBorder="1"/>
    <xf numFmtId="49" fontId="2" fillId="8" borderId="10" xfId="0" applyNumberFormat="1" applyFont="1" applyFill="1" applyBorder="1"/>
    <xf numFmtId="165" fontId="0" fillId="4" borderId="24" xfId="0" applyNumberFormat="1" applyFill="1" applyBorder="1"/>
    <xf numFmtId="165" fontId="2" fillId="3" borderId="10" xfId="0" applyNumberFormat="1" applyFont="1" applyFill="1" applyBorder="1"/>
    <xf numFmtId="165" fontId="0" fillId="12" borderId="18" xfId="0" applyNumberFormat="1" applyFill="1" applyBorder="1"/>
    <xf numFmtId="165" fontId="0" fillId="12" borderId="26" xfId="0" applyNumberFormat="1" applyFill="1" applyBorder="1"/>
    <xf numFmtId="165" fontId="0" fillId="12" borderId="27" xfId="0" applyNumberFormat="1" applyFill="1" applyBorder="1"/>
    <xf numFmtId="165" fontId="0" fillId="12" borderId="17" xfId="0" applyNumberFormat="1" applyFill="1" applyBorder="1"/>
    <xf numFmtId="165" fontId="0" fillId="12" borderId="50" xfId="0" applyNumberFormat="1" applyFill="1" applyBorder="1"/>
    <xf numFmtId="165" fontId="0" fillId="2" borderId="20" xfId="0" applyNumberFormat="1" applyFill="1" applyBorder="1"/>
    <xf numFmtId="165" fontId="2" fillId="3" borderId="23" xfId="0" applyNumberFormat="1" applyFont="1" applyFill="1" applyBorder="1"/>
    <xf numFmtId="165" fontId="0" fillId="4" borderId="27" xfId="0" applyNumberFormat="1" applyFill="1" applyBorder="1"/>
    <xf numFmtId="165" fontId="0" fillId="4" borderId="26" xfId="0" applyNumberFormat="1" applyFill="1" applyBorder="1"/>
    <xf numFmtId="165" fontId="0" fillId="14" borderId="13" xfId="0" applyNumberFormat="1" applyFill="1" applyBorder="1"/>
    <xf numFmtId="165" fontId="0" fillId="14" borderId="5" xfId="0" applyNumberFormat="1" applyFill="1" applyBorder="1"/>
    <xf numFmtId="165" fontId="0" fillId="14" borderId="14" xfId="0" applyNumberFormat="1" applyFill="1" applyBorder="1"/>
    <xf numFmtId="165" fontId="2" fillId="3" borderId="25" xfId="0" applyNumberFormat="1" applyFont="1" applyFill="1" applyBorder="1"/>
    <xf numFmtId="165" fontId="2" fillId="3" borderId="28" xfId="0" applyNumberFormat="1" applyFont="1" applyFill="1" applyBorder="1"/>
    <xf numFmtId="165" fontId="2" fillId="4" borderId="43" xfId="0" applyNumberFormat="1" applyFont="1" applyFill="1" applyBorder="1"/>
    <xf numFmtId="165" fontId="2" fillId="3" borderId="43" xfId="0" applyNumberFormat="1" applyFont="1" applyFill="1" applyBorder="1"/>
    <xf numFmtId="165" fontId="2" fillId="3" borderId="53" xfId="0" applyNumberFormat="1" applyFont="1" applyFill="1" applyBorder="1"/>
    <xf numFmtId="0" fontId="0" fillId="14" borderId="74" xfId="0" applyFill="1" applyBorder="1"/>
    <xf numFmtId="0" fontId="8" fillId="0" borderId="0" xfId="0" applyFont="1"/>
    <xf numFmtId="167" fontId="0" fillId="0" borderId="0" xfId="0" applyNumberFormat="1"/>
    <xf numFmtId="49" fontId="2" fillId="9" borderId="10" xfId="0" applyNumberFormat="1" applyFont="1" applyFill="1" applyBorder="1" applyAlignment="1">
      <alignment wrapText="1"/>
    </xf>
    <xf numFmtId="0" fontId="2" fillId="9" borderId="43" xfId="0" applyFont="1" applyFill="1" applyBorder="1" applyAlignment="1">
      <alignment wrapText="1"/>
    </xf>
    <xf numFmtId="0" fontId="2" fillId="4" borderId="23" xfId="0" applyFont="1" applyFill="1" applyBorder="1" applyAlignment="1">
      <alignment wrapText="1"/>
    </xf>
    <xf numFmtId="0" fontId="2" fillId="4" borderId="53" xfId="0" applyFont="1" applyFill="1" applyBorder="1" applyAlignment="1">
      <alignment wrapText="1"/>
    </xf>
    <xf numFmtId="0" fontId="2" fillId="4" borderId="50" xfId="0" applyFont="1" applyFill="1" applyBorder="1" applyAlignment="1">
      <alignment wrapText="1"/>
    </xf>
    <xf numFmtId="165" fontId="0" fillId="7" borderId="66" xfId="0" applyNumberFormat="1" applyFill="1" applyBorder="1" applyProtection="1">
      <protection locked="0"/>
    </xf>
    <xf numFmtId="0" fontId="0" fillId="5" borderId="17" xfId="0" applyFill="1" applyBorder="1"/>
    <xf numFmtId="0" fontId="0" fillId="5" borderId="18" xfId="0" applyFill="1" applyBorder="1"/>
    <xf numFmtId="0" fontId="0" fillId="5" borderId="19" xfId="0" applyFill="1" applyBorder="1"/>
    <xf numFmtId="0" fontId="8" fillId="4" borderId="0" xfId="0" applyFont="1" applyFill="1"/>
    <xf numFmtId="167" fontId="0" fillId="4" borderId="0" xfId="0" applyNumberFormat="1" applyFill="1"/>
    <xf numFmtId="165" fontId="0" fillId="7" borderId="74" xfId="0" applyNumberFormat="1" applyFill="1" applyBorder="1" applyProtection="1">
      <protection locked="0"/>
    </xf>
    <xf numFmtId="0" fontId="2" fillId="4" borderId="72" xfId="0" applyFont="1" applyFill="1" applyBorder="1" applyAlignment="1">
      <alignment wrapText="1"/>
    </xf>
    <xf numFmtId="165" fontId="0" fillId="7" borderId="71" xfId="0" applyNumberFormat="1" applyFill="1" applyBorder="1" applyProtection="1">
      <protection locked="0"/>
    </xf>
    <xf numFmtId="165" fontId="0" fillId="7" borderId="76" xfId="0" applyNumberFormat="1" applyFill="1" applyBorder="1" applyProtection="1">
      <protection locked="0"/>
    </xf>
    <xf numFmtId="165" fontId="0" fillId="7" borderId="77" xfId="0" applyNumberFormat="1" applyFill="1" applyBorder="1" applyProtection="1">
      <protection locked="0"/>
    </xf>
    <xf numFmtId="169" fontId="0" fillId="7" borderId="23" xfId="0" applyNumberFormat="1" applyFill="1" applyBorder="1" applyProtection="1">
      <protection locked="0"/>
    </xf>
    <xf numFmtId="165" fontId="0" fillId="7" borderId="43" xfId="0" applyNumberFormat="1" applyFill="1" applyBorder="1" applyProtection="1">
      <protection locked="0"/>
    </xf>
    <xf numFmtId="0" fontId="8" fillId="4" borderId="20" xfId="0" applyFont="1" applyFill="1" applyBorder="1"/>
    <xf numFmtId="0" fontId="8" fillId="4" borderId="53" xfId="0" applyFont="1" applyFill="1" applyBorder="1"/>
    <xf numFmtId="167" fontId="0" fillId="4" borderId="11" xfId="0" applyNumberFormat="1" applyFill="1" applyBorder="1"/>
    <xf numFmtId="0" fontId="0" fillId="4" borderId="11" xfId="0" applyFill="1" applyBorder="1"/>
    <xf numFmtId="0" fontId="0" fillId="4" borderId="57" xfId="0" applyFill="1" applyBorder="1"/>
    <xf numFmtId="0" fontId="5" fillId="9" borderId="21" xfId="0" applyFont="1" applyFill="1" applyBorder="1" applyAlignment="1">
      <alignment horizontal="justify" vertical="top"/>
    </xf>
    <xf numFmtId="0" fontId="5" fillId="9" borderId="16" xfId="0" applyFont="1" applyFill="1" applyBorder="1" applyAlignment="1">
      <alignment horizontal="justify" vertical="top"/>
    </xf>
    <xf numFmtId="0" fontId="0" fillId="4" borderId="0" xfId="0" applyFill="1" applyAlignment="1">
      <alignment vertical="top"/>
    </xf>
    <xf numFmtId="0" fontId="0" fillId="0" borderId="0" xfId="0" applyAlignment="1">
      <alignment vertical="top"/>
    </xf>
    <xf numFmtId="49" fontId="2" fillId="4" borderId="10" xfId="0" applyNumberFormat="1" applyFont="1" applyFill="1" applyBorder="1" applyAlignment="1">
      <alignment wrapText="1"/>
    </xf>
    <xf numFmtId="0" fontId="2" fillId="4" borderId="11" xfId="0" applyFont="1" applyFill="1" applyBorder="1" applyAlignment="1">
      <alignment vertical="top" wrapText="1"/>
    </xf>
    <xf numFmtId="165" fontId="0" fillId="4" borderId="20" xfId="0" applyNumberFormat="1" applyFill="1" applyBorder="1"/>
    <xf numFmtId="165" fontId="0" fillId="5" borderId="52" xfId="0" applyNumberFormat="1" applyFill="1" applyBorder="1"/>
    <xf numFmtId="165" fontId="0" fillId="5" borderId="63" xfId="0" applyNumberFormat="1" applyFill="1" applyBorder="1"/>
    <xf numFmtId="165" fontId="0" fillId="5" borderId="61" xfId="0" applyNumberFormat="1" applyFill="1" applyBorder="1"/>
    <xf numFmtId="165" fontId="0" fillId="5" borderId="21" xfId="0" applyNumberFormat="1" applyFill="1" applyBorder="1"/>
    <xf numFmtId="165" fontId="0" fillId="5" borderId="16" xfId="0" applyNumberFormat="1" applyFill="1" applyBorder="1"/>
    <xf numFmtId="165" fontId="0" fillId="5" borderId="70" xfId="0" applyNumberFormat="1" applyFill="1" applyBorder="1"/>
    <xf numFmtId="49" fontId="2" fillId="4" borderId="10" xfId="0" applyNumberFormat="1" applyFont="1" applyFill="1" applyBorder="1" applyAlignment="1">
      <alignment vertical="center" wrapText="1"/>
    </xf>
    <xf numFmtId="0" fontId="2" fillId="4" borderId="11" xfId="0" applyFont="1" applyFill="1" applyBorder="1" applyAlignment="1">
      <alignment vertical="center" wrapText="1"/>
    </xf>
    <xf numFmtId="0" fontId="2" fillId="4" borderId="11" xfId="0" applyFont="1" applyFill="1" applyBorder="1" applyAlignment="1">
      <alignment vertical="center"/>
    </xf>
    <xf numFmtId="0" fontId="0" fillId="4" borderId="0" xfId="0" applyFill="1" applyAlignment="1">
      <alignment vertical="center"/>
    </xf>
    <xf numFmtId="0" fontId="0" fillId="0" borderId="0" xfId="0" applyAlignment="1">
      <alignment vertical="center"/>
    </xf>
    <xf numFmtId="167" fontId="7" fillId="4" borderId="4" xfId="0" applyNumberFormat="1" applyFont="1" applyFill="1" applyBorder="1" applyAlignment="1">
      <alignment vertical="center" wrapText="1"/>
    </xf>
    <xf numFmtId="165" fontId="0" fillId="4" borderId="37" xfId="0" applyNumberFormat="1" applyFill="1" applyBorder="1"/>
    <xf numFmtId="165" fontId="0" fillId="12" borderId="19" xfId="0" applyNumberFormat="1" applyFill="1" applyBorder="1"/>
    <xf numFmtId="0" fontId="2" fillId="4" borderId="12" xfId="0" applyFont="1" applyFill="1" applyBorder="1"/>
    <xf numFmtId="165" fontId="0" fillId="7" borderId="42" xfId="0" applyNumberFormat="1" applyFill="1" applyBorder="1" applyProtection="1">
      <protection locked="0"/>
    </xf>
    <xf numFmtId="49" fontId="0" fillId="16" borderId="17" xfId="0" applyNumberFormat="1" applyFill="1" applyBorder="1" applyProtection="1">
      <protection locked="0"/>
    </xf>
    <xf numFmtId="49" fontId="0" fillId="16" borderId="18" xfId="0" applyNumberFormat="1" applyFill="1" applyBorder="1" applyProtection="1">
      <protection locked="0"/>
    </xf>
    <xf numFmtId="0" fontId="0" fillId="16" borderId="18" xfId="0" applyFill="1" applyBorder="1" applyProtection="1">
      <protection locked="0"/>
    </xf>
    <xf numFmtId="0" fontId="0" fillId="16" borderId="19" xfId="0" applyFill="1" applyBorder="1" applyProtection="1">
      <protection locked="0"/>
    </xf>
    <xf numFmtId="0" fontId="2" fillId="4" borderId="0" xfId="0" quotePrefix="1" applyFont="1" applyFill="1" applyAlignment="1">
      <alignment horizontal="left"/>
    </xf>
    <xf numFmtId="0" fontId="0" fillId="2" borderId="7" xfId="0" applyFill="1" applyBorder="1"/>
    <xf numFmtId="0" fontId="0" fillId="4" borderId="9" xfId="0" applyFill="1" applyBorder="1"/>
    <xf numFmtId="2" fontId="0" fillId="2" borderId="0" xfId="0" applyNumberFormat="1" applyFill="1" applyAlignment="1">
      <alignment wrapText="1"/>
    </xf>
    <xf numFmtId="2" fontId="0" fillId="0" borderId="0" xfId="0" applyNumberFormat="1" applyAlignment="1">
      <alignment wrapText="1"/>
    </xf>
    <xf numFmtId="0" fontId="0" fillId="2" borderId="0" xfId="0" applyFill="1" applyAlignment="1">
      <alignment horizontal="left"/>
    </xf>
    <xf numFmtId="0" fontId="2" fillId="2" borderId="60" xfId="0" applyFont="1" applyFill="1" applyBorder="1"/>
    <xf numFmtId="0" fontId="2" fillId="2" borderId="72" xfId="0" applyFont="1" applyFill="1" applyBorder="1"/>
    <xf numFmtId="0" fontId="2" fillId="2" borderId="10" xfId="0" applyFont="1" applyFill="1" applyBorder="1" applyAlignment="1">
      <alignment horizontal="left"/>
    </xf>
    <xf numFmtId="0" fontId="2" fillId="2" borderId="12" xfId="0" applyFont="1" applyFill="1" applyBorder="1" applyAlignment="1">
      <alignment horizontal="left"/>
    </xf>
    <xf numFmtId="0" fontId="9" fillId="14" borderId="11" xfId="0" applyFont="1" applyFill="1" applyBorder="1" applyAlignment="1">
      <alignment horizontal="left" vertical="center" wrapText="1"/>
    </xf>
    <xf numFmtId="0" fontId="9" fillId="14" borderId="12" xfId="0" applyFont="1" applyFill="1" applyBorder="1" applyAlignment="1">
      <alignment horizontal="left" vertical="center" wrapText="1"/>
    </xf>
    <xf numFmtId="0" fontId="2" fillId="4" borderId="0" xfId="0" applyFont="1" applyFill="1" applyAlignment="1">
      <alignment horizontal="left"/>
    </xf>
    <xf numFmtId="0" fontId="2" fillId="0" borderId="0" xfId="0" applyFont="1" applyAlignment="1">
      <alignment horizontal="left"/>
    </xf>
    <xf numFmtId="0" fontId="2" fillId="2" borderId="10" xfId="0" applyFont="1" applyFill="1" applyBorder="1" applyAlignment="1">
      <alignment horizontal="left" vertical="center"/>
    </xf>
    <xf numFmtId="0" fontId="2" fillId="2" borderId="12" xfId="0" applyFont="1" applyFill="1" applyBorder="1" applyAlignment="1">
      <alignment horizontal="left" vertical="center"/>
    </xf>
    <xf numFmtId="0" fontId="2" fillId="4" borderId="0" xfId="0" applyFont="1" applyFill="1" applyAlignment="1">
      <alignment horizontal="left" vertical="center"/>
    </xf>
    <xf numFmtId="0" fontId="2" fillId="0" borderId="0" xfId="0" applyFont="1" applyAlignment="1">
      <alignment horizontal="left" vertical="center"/>
    </xf>
    <xf numFmtId="0" fontId="2" fillId="2" borderId="11" xfId="0" applyFont="1" applyFill="1" applyBorder="1" applyAlignment="1">
      <alignment horizontal="left" vertical="center"/>
    </xf>
    <xf numFmtId="0" fontId="0" fillId="14" borderId="13" xfId="0" applyFill="1" applyBorder="1"/>
    <xf numFmtId="0" fontId="0" fillId="14" borderId="5" xfId="0" applyFill="1" applyBorder="1"/>
    <xf numFmtId="0" fontId="0" fillId="14" borderId="7" xfId="0" applyFill="1" applyBorder="1"/>
    <xf numFmtId="0" fontId="0" fillId="14" borderId="70" xfId="0" applyFill="1" applyBorder="1"/>
    <xf numFmtId="0" fontId="0" fillId="14" borderId="2" xfId="0" applyFill="1" applyBorder="1"/>
    <xf numFmtId="0" fontId="0" fillId="14" borderId="1" xfId="0" applyFill="1" applyBorder="1"/>
    <xf numFmtId="0" fontId="2" fillId="14" borderId="10" xfId="0" applyFont="1" applyFill="1" applyBorder="1"/>
    <xf numFmtId="0" fontId="0" fillId="14" borderId="14" xfId="0" applyFill="1" applyBorder="1"/>
    <xf numFmtId="0" fontId="0" fillId="14" borderId="17" xfId="0" applyFill="1" applyBorder="1"/>
    <xf numFmtId="0" fontId="0" fillId="14" borderId="19" xfId="0" applyFill="1" applyBorder="1"/>
    <xf numFmtId="0" fontId="0" fillId="4" borderId="0" xfId="0" applyFill="1" applyAlignment="1">
      <alignment horizontal="left"/>
    </xf>
    <xf numFmtId="0" fontId="9" fillId="4" borderId="11" xfId="0" applyFont="1" applyFill="1" applyBorder="1" applyAlignment="1">
      <alignment horizontal="left" vertical="center" wrapText="1"/>
    </xf>
    <xf numFmtId="0" fontId="9" fillId="4" borderId="12" xfId="0" applyFont="1" applyFill="1" applyBorder="1" applyAlignment="1">
      <alignment horizontal="left" vertical="center" wrapText="1"/>
    </xf>
    <xf numFmtId="0" fontId="2" fillId="4" borderId="43" xfId="0" applyFont="1" applyFill="1" applyBorder="1" applyAlignment="1">
      <alignment horizontal="left"/>
    </xf>
    <xf numFmtId="0" fontId="0" fillId="4" borderId="46" xfId="0" applyFill="1" applyBorder="1"/>
    <xf numFmtId="0" fontId="0" fillId="4" borderId="32" xfId="0" applyFill="1" applyBorder="1"/>
    <xf numFmtId="0" fontId="0" fillId="4" borderId="33" xfId="0" applyFill="1" applyBorder="1"/>
    <xf numFmtId="0" fontId="9" fillId="4" borderId="10" xfId="0" applyFont="1" applyFill="1" applyBorder="1" applyAlignment="1">
      <alignment horizontal="left" vertical="center" wrapText="1"/>
    </xf>
    <xf numFmtId="0" fontId="2" fillId="4" borderId="20" xfId="0" applyFont="1" applyFill="1" applyBorder="1" applyAlignment="1">
      <alignment horizontal="left"/>
    </xf>
    <xf numFmtId="0" fontId="0" fillId="4" borderId="19" xfId="0" applyFill="1" applyBorder="1"/>
    <xf numFmtId="0" fontId="0" fillId="4" borderId="4" xfId="0" applyFill="1" applyBorder="1"/>
    <xf numFmtId="0" fontId="2" fillId="4" borderId="10" xfId="0" applyFont="1" applyFill="1" applyBorder="1" applyAlignment="1">
      <alignment horizontal="left" vertical="center"/>
    </xf>
    <xf numFmtId="0" fontId="2" fillId="4" borderId="23" xfId="0" applyFont="1" applyFill="1" applyBorder="1" applyAlignment="1">
      <alignment horizontal="left" vertical="center"/>
    </xf>
    <xf numFmtId="0" fontId="0" fillId="14" borderId="8" xfId="0" applyFill="1" applyBorder="1"/>
    <xf numFmtId="0" fontId="2" fillId="14" borderId="0" xfId="0" applyFont="1" applyFill="1"/>
    <xf numFmtId="0" fontId="2" fillId="14" borderId="0" xfId="0" applyFont="1" applyFill="1" applyAlignment="1">
      <alignment horizontal="left"/>
    </xf>
    <xf numFmtId="0" fontId="2" fillId="2" borderId="0" xfId="0" applyFont="1" applyFill="1"/>
    <xf numFmtId="0" fontId="4" fillId="2" borderId="0" xfId="3" applyFill="1"/>
    <xf numFmtId="0" fontId="0" fillId="2" borderId="70" xfId="0" applyFill="1" applyBorder="1"/>
    <xf numFmtId="0" fontId="2" fillId="2" borderId="12" xfId="0" applyFont="1" applyFill="1" applyBorder="1"/>
    <xf numFmtId="0" fontId="2" fillId="2" borderId="0" xfId="0" applyFont="1" applyFill="1" applyAlignment="1">
      <alignment horizontal="left"/>
    </xf>
    <xf numFmtId="0" fontId="0" fillId="8" borderId="2" xfId="0" applyFill="1" applyBorder="1"/>
    <xf numFmtId="0" fontId="0" fillId="8" borderId="7" xfId="0" applyFill="1" applyBorder="1"/>
    <xf numFmtId="0" fontId="0" fillId="8" borderId="64" xfId="0" applyFill="1" applyBorder="1"/>
    <xf numFmtId="0" fontId="0" fillId="8" borderId="70" xfId="0" applyFill="1" applyBorder="1"/>
    <xf numFmtId="0" fontId="0" fillId="4" borderId="75" xfId="0" applyFill="1" applyBorder="1"/>
    <xf numFmtId="0" fontId="0" fillId="4" borderId="74" xfId="0" applyFill="1" applyBorder="1"/>
    <xf numFmtId="0" fontId="2" fillId="4" borderId="34" xfId="0" applyFont="1" applyFill="1" applyBorder="1" applyAlignment="1">
      <alignment wrapText="1"/>
    </xf>
    <xf numFmtId="0" fontId="0" fillId="4" borderId="77" xfId="0" applyFill="1" applyBorder="1"/>
    <xf numFmtId="0" fontId="2" fillId="4" borderId="60" xfId="0" applyFont="1" applyFill="1" applyBorder="1"/>
    <xf numFmtId="0" fontId="2" fillId="4" borderId="72" xfId="0" applyFont="1" applyFill="1" applyBorder="1"/>
    <xf numFmtId="0" fontId="2" fillId="14" borderId="60" xfId="0" applyFont="1" applyFill="1" applyBorder="1"/>
    <xf numFmtId="0" fontId="2" fillId="14" borderId="72" xfId="0" applyFont="1" applyFill="1" applyBorder="1"/>
    <xf numFmtId="0" fontId="2" fillId="14" borderId="50" xfId="0" applyFont="1" applyFill="1" applyBorder="1"/>
    <xf numFmtId="0" fontId="9" fillId="14" borderId="59" xfId="0" applyFont="1" applyFill="1" applyBorder="1" applyAlignment="1">
      <alignment horizontal="left" vertical="center" wrapText="1"/>
    </xf>
    <xf numFmtId="0" fontId="9" fillId="14" borderId="40" xfId="0" applyFont="1" applyFill="1" applyBorder="1" applyAlignment="1">
      <alignment horizontal="left" vertical="center" wrapText="1"/>
    </xf>
    <xf numFmtId="0" fontId="9" fillId="14" borderId="41" xfId="0" applyFont="1" applyFill="1" applyBorder="1" applyAlignment="1">
      <alignment horizontal="left" vertical="center" wrapText="1"/>
    </xf>
    <xf numFmtId="165" fontId="2" fillId="3" borderId="11" xfId="0" applyNumberFormat="1" applyFont="1" applyFill="1" applyBorder="1"/>
    <xf numFmtId="165" fontId="2" fillId="3" borderId="12" xfId="0" applyNumberFormat="1" applyFont="1" applyFill="1" applyBorder="1"/>
    <xf numFmtId="165" fontId="0" fillId="6" borderId="10" xfId="0" applyNumberFormat="1" applyFill="1" applyBorder="1"/>
    <xf numFmtId="165" fontId="0" fillId="6" borderId="11" xfId="0" applyNumberFormat="1" applyFill="1" applyBorder="1"/>
    <xf numFmtId="165" fontId="0" fillId="6" borderId="12" xfId="0" applyNumberFormat="1" applyFill="1" applyBorder="1"/>
    <xf numFmtId="0" fontId="0" fillId="12" borderId="17" xfId="0" applyFill="1" applyBorder="1"/>
    <xf numFmtId="0" fontId="0" fillId="12" borderId="19" xfId="0" applyFill="1" applyBorder="1"/>
    <xf numFmtId="165" fontId="0" fillId="7" borderId="64" xfId="0" applyNumberFormat="1" applyFill="1" applyBorder="1" applyProtection="1">
      <protection locked="0"/>
    </xf>
    <xf numFmtId="165" fontId="0" fillId="7" borderId="16" xfId="0" applyNumberFormat="1" applyFill="1" applyBorder="1" applyProtection="1">
      <protection locked="0"/>
    </xf>
    <xf numFmtId="165" fontId="0" fillId="7" borderId="70" xfId="0" applyNumberFormat="1" applyFill="1" applyBorder="1" applyProtection="1">
      <protection locked="0"/>
    </xf>
    <xf numFmtId="0" fontId="0" fillId="4" borderId="67" xfId="0" applyFill="1" applyBorder="1"/>
    <xf numFmtId="0" fontId="0" fillId="4" borderId="66" xfId="0" applyFill="1" applyBorder="1"/>
    <xf numFmtId="0" fontId="9" fillId="14" borderId="60" xfId="0" applyFont="1" applyFill="1" applyBorder="1" applyAlignment="1">
      <alignment horizontal="left" vertical="center" wrapText="1"/>
    </xf>
    <xf numFmtId="0" fontId="2" fillId="2" borderId="23" xfId="0" applyFont="1" applyFill="1" applyBorder="1" applyAlignment="1">
      <alignment horizontal="left" vertical="center"/>
    </xf>
    <xf numFmtId="168" fontId="0" fillId="7" borderId="1" xfId="0" applyNumberFormat="1" applyFill="1" applyBorder="1" applyProtection="1">
      <protection locked="0"/>
    </xf>
    <xf numFmtId="168" fontId="0" fillId="7" borderId="3" xfId="0" applyNumberFormat="1" applyFill="1" applyBorder="1" applyProtection="1">
      <protection locked="0"/>
    </xf>
    <xf numFmtId="168" fontId="0" fillId="7" borderId="8" xfId="0" applyNumberFormat="1" applyFill="1" applyBorder="1" applyProtection="1">
      <protection locked="0"/>
    </xf>
    <xf numFmtId="170" fontId="0" fillId="7" borderId="2" xfId="0" applyNumberFormat="1" applyFill="1" applyBorder="1" applyProtection="1">
      <protection locked="0"/>
    </xf>
    <xf numFmtId="170" fontId="0" fillId="7" borderId="5" xfId="0" applyNumberFormat="1" applyFill="1" applyBorder="1" applyProtection="1">
      <protection locked="0"/>
    </xf>
    <xf numFmtId="170" fontId="0" fillId="7" borderId="7" xfId="0" applyNumberFormat="1" applyFill="1" applyBorder="1" applyProtection="1">
      <protection locked="0"/>
    </xf>
    <xf numFmtId="0" fontId="0" fillId="0" borderId="0" xfId="0" applyAlignment="1">
      <alignment horizontal="left"/>
    </xf>
    <xf numFmtId="0" fontId="0" fillId="4" borderId="34" xfId="0" applyFill="1" applyBorder="1"/>
    <xf numFmtId="164" fontId="0" fillId="0" borderId="0" xfId="4" applyFont="1"/>
    <xf numFmtId="0" fontId="2" fillId="4" borderId="3" xfId="0" applyFont="1" applyFill="1" applyBorder="1" applyAlignment="1">
      <alignment wrapText="1"/>
    </xf>
    <xf numFmtId="0" fontId="2" fillId="4" borderId="4" xfId="0" applyFont="1" applyFill="1" applyBorder="1" applyAlignment="1">
      <alignment wrapText="1"/>
    </xf>
    <xf numFmtId="165" fontId="0" fillId="4" borderId="9" xfId="0" applyNumberFormat="1" applyFill="1" applyBorder="1"/>
    <xf numFmtId="165" fontId="0" fillId="12" borderId="20" xfId="0" applyNumberFormat="1" applyFill="1" applyBorder="1"/>
    <xf numFmtId="165" fontId="0" fillId="4" borderId="62" xfId="0" applyNumberFormat="1" applyFill="1" applyBorder="1"/>
    <xf numFmtId="165" fontId="0" fillId="4" borderId="42" xfId="0" applyNumberFormat="1" applyFill="1" applyBorder="1"/>
    <xf numFmtId="165" fontId="0" fillId="4" borderId="15" xfId="0" applyNumberFormat="1" applyFill="1" applyBorder="1"/>
    <xf numFmtId="165" fontId="0" fillId="4" borderId="51" xfId="0" applyNumberFormat="1" applyFill="1" applyBorder="1"/>
    <xf numFmtId="165" fontId="0" fillId="5" borderId="10" xfId="0" applyNumberFormat="1" applyFill="1" applyBorder="1"/>
    <xf numFmtId="165" fontId="0" fillId="4" borderId="68" xfId="0" applyNumberFormat="1" applyFill="1" applyBorder="1"/>
    <xf numFmtId="165" fontId="0" fillId="4" borderId="54" xfId="0" applyNumberFormat="1" applyFill="1" applyBorder="1"/>
    <xf numFmtId="165" fontId="0" fillId="4" borderId="52" xfId="0" applyNumberFormat="1" applyFill="1" applyBorder="1"/>
    <xf numFmtId="165" fontId="0" fillId="4" borderId="61" xfId="0" applyNumberFormat="1" applyFill="1" applyBorder="1"/>
    <xf numFmtId="0" fontId="0" fillId="4" borderId="45" xfId="0" applyFill="1" applyBorder="1"/>
    <xf numFmtId="165" fontId="0" fillId="5" borderId="57" xfId="0" applyNumberFormat="1" applyFill="1" applyBorder="1"/>
    <xf numFmtId="0" fontId="0" fillId="4" borderId="44" xfId="0" applyFill="1" applyBorder="1"/>
    <xf numFmtId="165" fontId="0" fillId="4" borderId="55" xfId="0" applyNumberFormat="1" applyFill="1" applyBorder="1"/>
    <xf numFmtId="0" fontId="0" fillId="14" borderId="47" xfId="0" applyFill="1" applyBorder="1"/>
    <xf numFmtId="165" fontId="2" fillId="3" borderId="50" xfId="0" applyNumberFormat="1" applyFont="1" applyFill="1" applyBorder="1"/>
    <xf numFmtId="165" fontId="0" fillId="5" borderId="13" xfId="0" applyNumberFormat="1" applyFill="1" applyBorder="1"/>
    <xf numFmtId="165" fontId="0" fillId="5" borderId="51" xfId="0" applyNumberFormat="1" applyFill="1" applyBorder="1"/>
    <xf numFmtId="0" fontId="0" fillId="4" borderId="17" xfId="0" applyFill="1" applyBorder="1"/>
    <xf numFmtId="165" fontId="0" fillId="4" borderId="10" xfId="0" applyNumberFormat="1" applyFill="1" applyBorder="1"/>
    <xf numFmtId="165" fontId="0" fillId="4" borderId="12" xfId="0" applyNumberFormat="1" applyFill="1" applyBorder="1"/>
    <xf numFmtId="165" fontId="0" fillId="12" borderId="24" xfId="0" applyNumberFormat="1" applyFill="1" applyBorder="1"/>
    <xf numFmtId="49" fontId="2" fillId="14" borderId="10" xfId="0" applyNumberFormat="1" applyFont="1" applyFill="1" applyBorder="1"/>
    <xf numFmtId="0" fontId="9" fillId="14" borderId="23" xfId="0" applyFont="1" applyFill="1" applyBorder="1" applyAlignment="1">
      <alignment horizontal="justify" vertical="center"/>
    </xf>
    <xf numFmtId="0" fontId="9" fillId="14" borderId="12" xfId="0" applyFont="1" applyFill="1" applyBorder="1" applyAlignment="1">
      <alignment horizontal="justify" vertical="center"/>
    </xf>
    <xf numFmtId="0" fontId="0" fillId="14" borderId="18" xfId="0" applyFill="1" applyBorder="1"/>
    <xf numFmtId="165" fontId="0" fillId="16" borderId="78" xfId="0" applyNumberFormat="1" applyFill="1" applyBorder="1" applyProtection="1">
      <protection locked="0"/>
    </xf>
    <xf numFmtId="165" fontId="0" fillId="16" borderId="74" xfId="0" applyNumberFormat="1" applyFill="1" applyBorder="1" applyProtection="1">
      <protection locked="0"/>
    </xf>
    <xf numFmtId="165" fontId="0" fillId="16" borderId="77" xfId="0" applyNumberFormat="1" applyFill="1" applyBorder="1" applyProtection="1">
      <protection locked="0"/>
    </xf>
    <xf numFmtId="0" fontId="0" fillId="9" borderId="2" xfId="0" applyFill="1" applyBorder="1"/>
    <xf numFmtId="165" fontId="0" fillId="14" borderId="4" xfId="0" applyNumberFormat="1" applyFill="1" applyBorder="1" applyProtection="1">
      <protection locked="0"/>
    </xf>
    <xf numFmtId="165" fontId="0" fillId="14" borderId="6" xfId="0" applyNumberFormat="1" applyFill="1" applyBorder="1" applyProtection="1">
      <protection locked="0"/>
    </xf>
    <xf numFmtId="0" fontId="0" fillId="9" borderId="7" xfId="0" applyFill="1" applyBorder="1"/>
    <xf numFmtId="165" fontId="0" fillId="14" borderId="9" xfId="0" applyNumberFormat="1" applyFill="1" applyBorder="1" applyProtection="1">
      <protection locked="0"/>
    </xf>
    <xf numFmtId="165" fontId="0" fillId="5" borderId="64" xfId="0" applyNumberFormat="1" applyFill="1" applyBorder="1"/>
    <xf numFmtId="165" fontId="0" fillId="5" borderId="16" xfId="0" quotePrefix="1" applyNumberFormat="1" applyFill="1" applyBorder="1"/>
    <xf numFmtId="165" fontId="0" fillId="5" borderId="18" xfId="0" quotePrefix="1" applyNumberFormat="1" applyFill="1" applyBorder="1"/>
    <xf numFmtId="9" fontId="0" fillId="9" borderId="49" xfId="2" applyFont="1" applyFill="1" applyBorder="1"/>
    <xf numFmtId="0" fontId="7" fillId="9" borderId="11" xfId="0" applyFont="1" applyFill="1" applyBorder="1" applyAlignment="1">
      <alignment horizontal="center" vertical="center" wrapText="1"/>
    </xf>
    <xf numFmtId="165" fontId="0" fillId="9" borderId="20" xfId="0" applyNumberFormat="1" applyFill="1" applyBorder="1"/>
    <xf numFmtId="0" fontId="9" fillId="8" borderId="12" xfId="0" applyFont="1" applyFill="1" applyBorder="1" applyAlignment="1">
      <alignment horizontal="justify" vertical="center" wrapText="1"/>
    </xf>
    <xf numFmtId="0" fontId="0" fillId="2" borderId="14" xfId="0" applyFill="1" applyBorder="1"/>
    <xf numFmtId="0" fontId="0" fillId="2" borderId="10" xfId="0" applyFill="1" applyBorder="1"/>
    <xf numFmtId="0" fontId="0" fillId="2" borderId="23" xfId="0" applyFill="1" applyBorder="1"/>
    <xf numFmtId="0" fontId="0" fillId="2" borderId="31" xfId="0" applyFill="1" applyBorder="1"/>
    <xf numFmtId="165" fontId="0" fillId="4" borderId="69" xfId="0" applyNumberFormat="1" applyFill="1" applyBorder="1"/>
    <xf numFmtId="165" fontId="0" fillId="4" borderId="57" xfId="0" applyNumberFormat="1" applyFill="1" applyBorder="1"/>
    <xf numFmtId="2" fontId="2" fillId="2" borderId="10" xfId="0" applyNumberFormat="1" applyFont="1" applyFill="1" applyBorder="1" applyAlignment="1">
      <alignment wrapText="1"/>
    </xf>
    <xf numFmtId="2" fontId="2" fillId="2" borderId="23" xfId="0" applyNumberFormat="1" applyFont="1" applyFill="1" applyBorder="1" applyAlignment="1">
      <alignment wrapText="1"/>
    </xf>
    <xf numFmtId="167" fontId="8" fillId="0" borderId="3" xfId="0" applyNumberFormat="1" applyFont="1" applyBorder="1" applyAlignment="1" applyProtection="1">
      <alignment vertical="center"/>
      <protection locked="0"/>
    </xf>
    <xf numFmtId="2" fontId="2" fillId="2" borderId="60" xfId="0" applyNumberFormat="1" applyFont="1" applyFill="1" applyBorder="1" applyAlignment="1">
      <alignment wrapText="1"/>
    </xf>
    <xf numFmtId="2" fontId="2" fillId="2" borderId="40" xfId="0" applyNumberFormat="1" applyFont="1" applyFill="1" applyBorder="1" applyAlignment="1">
      <alignment wrapText="1"/>
    </xf>
    <xf numFmtId="2" fontId="2" fillId="2" borderId="41" xfId="0" applyNumberFormat="1" applyFont="1" applyFill="1" applyBorder="1" applyAlignment="1">
      <alignment wrapText="1"/>
    </xf>
    <xf numFmtId="165" fontId="0" fillId="5" borderId="25" xfId="0" applyNumberFormat="1" applyFill="1" applyBorder="1"/>
    <xf numFmtId="165" fontId="0" fillId="5" borderId="69" xfId="0" applyNumberFormat="1" applyFill="1" applyBorder="1"/>
    <xf numFmtId="165" fontId="0" fillId="5" borderId="30" xfId="0" applyNumberFormat="1" applyFill="1" applyBorder="1"/>
    <xf numFmtId="165" fontId="2" fillId="3" borderId="60" xfId="0" applyNumberFormat="1" applyFont="1" applyFill="1" applyBorder="1"/>
    <xf numFmtId="165" fontId="2" fillId="3" borderId="40" xfId="0" applyNumberFormat="1" applyFont="1" applyFill="1" applyBorder="1"/>
    <xf numFmtId="165" fontId="2" fillId="3" borderId="41" xfId="0" applyNumberFormat="1" applyFont="1" applyFill="1" applyBorder="1"/>
    <xf numFmtId="165" fontId="0" fillId="14" borderId="17" xfId="0" applyNumberFormat="1" applyFill="1" applyBorder="1"/>
    <xf numFmtId="165" fontId="0" fillId="14" borderId="19" xfId="0" applyNumberFormat="1" applyFill="1" applyBorder="1"/>
    <xf numFmtId="165" fontId="0" fillId="14" borderId="27" xfId="0" applyNumberFormat="1" applyFill="1" applyBorder="1"/>
    <xf numFmtId="165" fontId="0" fillId="14" borderId="18" xfId="0" applyNumberFormat="1" applyFill="1" applyBorder="1"/>
    <xf numFmtId="165" fontId="0" fillId="4" borderId="58" xfId="0" applyNumberFormat="1" applyFill="1" applyBorder="1"/>
    <xf numFmtId="165" fontId="0" fillId="5" borderId="28" xfId="0" applyNumberFormat="1" applyFill="1" applyBorder="1"/>
    <xf numFmtId="49" fontId="8" fillId="0" borderId="3" xfId="0" applyNumberFormat="1" applyFont="1" applyBorder="1" applyAlignment="1" applyProtection="1">
      <alignment vertical="center"/>
      <protection locked="0"/>
    </xf>
    <xf numFmtId="0" fontId="2" fillId="4" borderId="40" xfId="0" applyFont="1" applyFill="1" applyBorder="1" applyAlignment="1">
      <alignment wrapText="1"/>
    </xf>
    <xf numFmtId="49" fontId="8" fillId="0" borderId="1" xfId="0" applyNumberFormat="1" applyFont="1" applyBorder="1" applyAlignment="1" applyProtection="1">
      <alignment vertical="center"/>
      <protection locked="0"/>
    </xf>
    <xf numFmtId="49" fontId="8" fillId="0" borderId="3" xfId="0" applyNumberFormat="1" applyFont="1" applyBorder="1" applyAlignment="1" applyProtection="1">
      <alignment horizontal="center" vertical="center"/>
      <protection locked="0"/>
    </xf>
    <xf numFmtId="0" fontId="2" fillId="4" borderId="41" xfId="0" applyFont="1" applyFill="1" applyBorder="1" applyAlignment="1">
      <alignment wrapText="1"/>
    </xf>
    <xf numFmtId="49" fontId="8" fillId="0" borderId="1" xfId="0" applyNumberFormat="1" applyFont="1" applyBorder="1" applyAlignment="1" applyProtection="1">
      <alignment horizontal="center" vertical="center"/>
      <protection locked="0"/>
    </xf>
    <xf numFmtId="170" fontId="0" fillId="7" borderId="4" xfId="0" applyNumberFormat="1" applyFill="1" applyBorder="1" applyProtection="1">
      <protection locked="0"/>
    </xf>
    <xf numFmtId="170" fontId="0" fillId="7" borderId="6" xfId="0" applyNumberFormat="1" applyFill="1" applyBorder="1" applyProtection="1">
      <protection locked="0"/>
    </xf>
    <xf numFmtId="49" fontId="8" fillId="0" borderId="8" xfId="0" applyNumberFormat="1" applyFont="1" applyBorder="1" applyAlignment="1" applyProtection="1">
      <alignment vertical="center"/>
      <protection locked="0"/>
    </xf>
    <xf numFmtId="49" fontId="8" fillId="0" borderId="8" xfId="0" applyNumberFormat="1" applyFont="1" applyBorder="1" applyAlignment="1" applyProtection="1">
      <alignment horizontal="center" vertical="center"/>
      <protection locked="0"/>
    </xf>
    <xf numFmtId="170" fontId="0" fillId="7" borderId="9" xfId="0" applyNumberFormat="1" applyFill="1" applyBorder="1" applyProtection="1">
      <protection locked="0"/>
    </xf>
    <xf numFmtId="165" fontId="0" fillId="4" borderId="11" xfId="0" applyNumberFormat="1" applyFill="1" applyBorder="1"/>
    <xf numFmtId="0" fontId="0" fillId="4" borderId="6" xfId="0" applyFill="1" applyBorder="1"/>
    <xf numFmtId="1" fontId="11" fillId="0" borderId="17" xfId="0" applyNumberFormat="1" applyFont="1" applyBorder="1" applyAlignment="1" applyProtection="1">
      <alignment horizontal="right" vertical="center"/>
      <protection locked="0"/>
    </xf>
    <xf numFmtId="1" fontId="11" fillId="0" borderId="18" xfId="0" applyNumberFormat="1" applyFont="1" applyBorder="1" applyAlignment="1" applyProtection="1">
      <alignment horizontal="right" vertical="center"/>
      <protection locked="0"/>
    </xf>
    <xf numFmtId="0" fontId="2" fillId="14" borderId="40" xfId="0" applyFont="1" applyFill="1" applyBorder="1" applyAlignment="1">
      <alignment horizontal="left"/>
    </xf>
    <xf numFmtId="0" fontId="2" fillId="14" borderId="10" xfId="0" applyFont="1" applyFill="1" applyBorder="1" applyAlignment="1">
      <alignment horizontal="left"/>
    </xf>
    <xf numFmtId="0" fontId="2" fillId="14" borderId="11" xfId="0" applyFont="1" applyFill="1" applyBorder="1" applyAlignment="1">
      <alignment horizontal="left"/>
    </xf>
    <xf numFmtId="0" fontId="2" fillId="14" borderId="12" xfId="0" applyFont="1" applyFill="1" applyBorder="1" applyAlignment="1">
      <alignment horizontal="left"/>
    </xf>
    <xf numFmtId="0" fontId="2" fillId="14" borderId="11" xfId="0" applyFont="1" applyFill="1" applyBorder="1" applyAlignment="1">
      <alignment horizontal="left" wrapText="1"/>
    </xf>
    <xf numFmtId="0" fontId="2" fillId="14" borderId="12" xfId="0" applyFont="1" applyFill="1" applyBorder="1" applyAlignment="1">
      <alignment horizontal="left" wrapText="1"/>
    </xf>
    <xf numFmtId="0" fontId="2" fillId="14" borderId="60" xfId="0" applyFont="1" applyFill="1" applyBorder="1" applyAlignment="1">
      <alignment horizontal="left"/>
    </xf>
    <xf numFmtId="0" fontId="0" fillId="14" borderId="64" xfId="0" applyFill="1" applyBorder="1"/>
    <xf numFmtId="0" fontId="2" fillId="4" borderId="2" xfId="0" applyFont="1" applyFill="1" applyBorder="1"/>
    <xf numFmtId="49" fontId="8" fillId="0" borderId="49" xfId="0" applyNumberFormat="1" applyFont="1" applyBorder="1" applyAlignment="1" applyProtection="1">
      <alignment vertical="center"/>
      <protection locked="0"/>
    </xf>
    <xf numFmtId="0" fontId="2" fillId="4" borderId="56" xfId="0" applyFont="1" applyFill="1" applyBorder="1"/>
    <xf numFmtId="0" fontId="0" fillId="4" borderId="73" xfId="0" applyFill="1" applyBorder="1"/>
    <xf numFmtId="165" fontId="2" fillId="3" borderId="58" xfId="0" applyNumberFormat="1" applyFont="1" applyFill="1" applyBorder="1"/>
    <xf numFmtId="0" fontId="2" fillId="4" borderId="36" xfId="0" applyFont="1" applyFill="1" applyBorder="1"/>
    <xf numFmtId="167" fontId="8" fillId="16" borderId="3" xfId="0" applyNumberFormat="1" applyFont="1" applyFill="1" applyBorder="1" applyAlignment="1" applyProtection="1">
      <alignment vertical="center"/>
      <protection locked="0"/>
    </xf>
    <xf numFmtId="49" fontId="8" fillId="16" borderId="3" xfId="0" applyNumberFormat="1" applyFont="1" applyFill="1" applyBorder="1" applyAlignment="1" applyProtection="1">
      <alignment horizontal="center" vertical="center"/>
      <protection locked="0"/>
    </xf>
    <xf numFmtId="167" fontId="8" fillId="16" borderId="4" xfId="0" applyNumberFormat="1" applyFont="1" applyFill="1" applyBorder="1" applyAlignment="1" applyProtection="1">
      <alignment vertical="center"/>
      <protection locked="0"/>
    </xf>
    <xf numFmtId="0" fontId="9" fillId="4" borderId="60" xfId="0" applyFont="1" applyFill="1" applyBorder="1" applyAlignment="1">
      <alignment horizontal="left" vertical="center" wrapText="1"/>
    </xf>
    <xf numFmtId="0" fontId="9" fillId="4" borderId="40" xfId="0" applyFont="1" applyFill="1" applyBorder="1" applyAlignment="1">
      <alignment horizontal="left" vertical="center" wrapText="1"/>
    </xf>
    <xf numFmtId="0" fontId="9" fillId="4" borderId="41" xfId="0" applyFont="1" applyFill="1" applyBorder="1" applyAlignment="1">
      <alignment horizontal="left" vertical="center" wrapText="1"/>
    </xf>
    <xf numFmtId="167" fontId="8" fillId="16" borderId="1" xfId="0" applyNumberFormat="1" applyFont="1" applyFill="1" applyBorder="1" applyAlignment="1" applyProtection="1">
      <alignment vertical="center"/>
      <protection locked="0"/>
    </xf>
    <xf numFmtId="49" fontId="8" fillId="16" borderId="1" xfId="0" applyNumberFormat="1" applyFont="1" applyFill="1" applyBorder="1" applyAlignment="1" applyProtection="1">
      <alignment horizontal="center" vertical="center"/>
      <protection locked="0"/>
    </xf>
    <xf numFmtId="167" fontId="8" fillId="16" borderId="6" xfId="0" applyNumberFormat="1" applyFont="1" applyFill="1" applyBorder="1" applyAlignment="1" applyProtection="1">
      <alignment vertical="center"/>
      <protection locked="0"/>
    </xf>
    <xf numFmtId="167" fontId="8" fillId="16" borderId="8" xfId="0" applyNumberFormat="1" applyFont="1" applyFill="1" applyBorder="1" applyAlignment="1" applyProtection="1">
      <alignment vertical="center"/>
      <protection locked="0"/>
    </xf>
    <xf numFmtId="49" fontId="8" fillId="16" borderId="8" xfId="0" applyNumberFormat="1" applyFont="1" applyFill="1" applyBorder="1" applyAlignment="1" applyProtection="1">
      <alignment horizontal="center" vertical="center"/>
      <protection locked="0"/>
    </xf>
    <xf numFmtId="167" fontId="8" fillId="16" borderId="9" xfId="0" applyNumberFormat="1" applyFont="1" applyFill="1" applyBorder="1" applyAlignment="1" applyProtection="1">
      <alignment vertical="center"/>
      <protection locked="0"/>
    </xf>
    <xf numFmtId="0" fontId="0" fillId="7" borderId="2" xfId="0" applyFill="1" applyBorder="1" applyProtection="1">
      <protection locked="0"/>
    </xf>
    <xf numFmtId="0" fontId="0" fillId="7" borderId="5" xfId="0" applyFill="1" applyBorder="1" applyProtection="1">
      <protection locked="0"/>
    </xf>
    <xf numFmtId="0" fontId="0" fillId="7" borderId="7" xfId="0" applyFill="1" applyBorder="1" applyProtection="1">
      <protection locked="0"/>
    </xf>
    <xf numFmtId="0" fontId="0" fillId="0" borderId="24" xfId="0" applyBorder="1" applyProtection="1">
      <protection locked="0"/>
    </xf>
    <xf numFmtId="0" fontId="0" fillId="16" borderId="2" xfId="0" applyFill="1" applyBorder="1" applyProtection="1">
      <protection locked="0"/>
    </xf>
    <xf numFmtId="0" fontId="0" fillId="16" borderId="5" xfId="0" applyFill="1" applyBorder="1" applyProtection="1">
      <protection locked="0"/>
    </xf>
    <xf numFmtId="0" fontId="0" fillId="16" borderId="7" xfId="0" applyFill="1" applyBorder="1" applyProtection="1">
      <protection locked="0"/>
    </xf>
    <xf numFmtId="168" fontId="0" fillId="4" borderId="30" xfId="2" applyNumberFormat="1" applyFont="1" applyFill="1" applyBorder="1"/>
    <xf numFmtId="168" fontId="0" fillId="4" borderId="68" xfId="2" applyNumberFormat="1" applyFont="1" applyFill="1" applyBorder="1"/>
    <xf numFmtId="168" fontId="0" fillId="4" borderId="54" xfId="2" applyNumberFormat="1" applyFont="1" applyFill="1" applyBorder="1"/>
    <xf numFmtId="0" fontId="0" fillId="7" borderId="3" xfId="0" applyFill="1" applyBorder="1" applyProtection="1">
      <protection locked="0"/>
    </xf>
    <xf numFmtId="0" fontId="0" fillId="7" borderId="1" xfId="0" applyFill="1" applyBorder="1" applyProtection="1">
      <protection locked="0"/>
    </xf>
    <xf numFmtId="0" fontId="0" fillId="7" borderId="8" xfId="0" applyFill="1" applyBorder="1" applyProtection="1">
      <protection locked="0"/>
    </xf>
    <xf numFmtId="0" fontId="0" fillId="10" borderId="2" xfId="0" applyFill="1" applyBorder="1" applyProtection="1">
      <protection locked="0"/>
    </xf>
    <xf numFmtId="0" fontId="0" fillId="10" borderId="5" xfId="0" applyFill="1" applyBorder="1" applyProtection="1">
      <protection locked="0"/>
    </xf>
    <xf numFmtId="0" fontId="0" fillId="10" borderId="7" xfId="0" applyFill="1" applyBorder="1" applyProtection="1">
      <protection locked="0"/>
    </xf>
    <xf numFmtId="0" fontId="0" fillId="7" borderId="52" xfId="0" applyFill="1" applyBorder="1" applyProtection="1">
      <protection locked="0"/>
    </xf>
    <xf numFmtId="0" fontId="0" fillId="7" borderId="63" xfId="0" applyFill="1" applyBorder="1" applyProtection="1">
      <protection locked="0"/>
    </xf>
    <xf numFmtId="0" fontId="0" fillId="7" borderId="61" xfId="0" applyFill="1" applyBorder="1" applyProtection="1">
      <protection locked="0"/>
    </xf>
    <xf numFmtId="0" fontId="0" fillId="10" borderId="3" xfId="0" applyFill="1" applyBorder="1" applyProtection="1">
      <protection locked="0"/>
    </xf>
    <xf numFmtId="0" fontId="0" fillId="10" borderId="1" xfId="0" applyFill="1" applyBorder="1" applyProtection="1">
      <protection locked="0"/>
    </xf>
    <xf numFmtId="0" fontId="0" fillId="10" borderId="8" xfId="0" applyFill="1" applyBorder="1" applyProtection="1">
      <protection locked="0"/>
    </xf>
    <xf numFmtId="0" fontId="0" fillId="16" borderId="46" xfId="0" applyFill="1" applyBorder="1" applyProtection="1">
      <protection locked="0"/>
    </xf>
    <xf numFmtId="0" fontId="0" fillId="16" borderId="32" xfId="0" applyFill="1" applyBorder="1" applyProtection="1">
      <protection locked="0"/>
    </xf>
    <xf numFmtId="0" fontId="0" fillId="16" borderId="33" xfId="0" applyFill="1" applyBorder="1" applyProtection="1">
      <protection locked="0"/>
    </xf>
    <xf numFmtId="0" fontId="0" fillId="0" borderId="2" xfId="0" applyBorder="1" applyProtection="1">
      <protection locked="0"/>
    </xf>
    <xf numFmtId="0" fontId="0" fillId="0" borderId="3" xfId="0" applyBorder="1" applyProtection="1">
      <protection locked="0"/>
    </xf>
    <xf numFmtId="0" fontId="0" fillId="0" borderId="5" xfId="0" applyBorder="1" applyProtection="1">
      <protection locked="0"/>
    </xf>
    <xf numFmtId="0" fontId="0" fillId="0" borderId="1" xfId="0" applyBorder="1" applyProtection="1">
      <protection locked="0"/>
    </xf>
    <xf numFmtId="0" fontId="0" fillId="0" borderId="7" xfId="0" applyBorder="1" applyProtection="1">
      <protection locked="0"/>
    </xf>
    <xf numFmtId="0" fontId="0" fillId="0" borderId="8" xfId="0" applyBorder="1" applyProtection="1">
      <protection locked="0"/>
    </xf>
    <xf numFmtId="165" fontId="0" fillId="10" borderId="0" xfId="0" applyNumberFormat="1" applyFill="1"/>
    <xf numFmtId="165" fontId="0" fillId="0" borderId="13" xfId="0" applyNumberFormat="1" applyBorder="1" applyProtection="1">
      <protection locked="0"/>
    </xf>
    <xf numFmtId="165" fontId="0" fillId="0" borderId="49" xfId="0" applyNumberFormat="1" applyBorder="1" applyProtection="1">
      <protection locked="0"/>
    </xf>
    <xf numFmtId="0" fontId="2" fillId="4" borderId="25" xfId="0" applyFont="1" applyFill="1" applyBorder="1"/>
    <xf numFmtId="0" fontId="2" fillId="8" borderId="12" xfId="0" applyFont="1" applyFill="1" applyBorder="1"/>
    <xf numFmtId="0" fontId="2" fillId="8" borderId="60" xfId="0" applyFont="1" applyFill="1" applyBorder="1"/>
    <xf numFmtId="0" fontId="2" fillId="8" borderId="41" xfId="0" applyFont="1" applyFill="1" applyBorder="1"/>
    <xf numFmtId="165" fontId="2" fillId="3" borderId="29" xfId="0" applyNumberFormat="1" applyFont="1" applyFill="1" applyBorder="1"/>
    <xf numFmtId="165" fontId="2" fillId="3" borderId="35" xfId="0" applyNumberFormat="1" applyFont="1" applyFill="1" applyBorder="1"/>
    <xf numFmtId="0" fontId="6" fillId="8" borderId="25" xfId="0" applyFont="1" applyFill="1" applyBorder="1"/>
    <xf numFmtId="0" fontId="6" fillId="8" borderId="28" xfId="0" applyFont="1" applyFill="1" applyBorder="1"/>
    <xf numFmtId="166" fontId="6" fillId="8" borderId="43" xfId="2" applyNumberFormat="1" applyFont="1" applyFill="1" applyBorder="1"/>
    <xf numFmtId="166" fontId="6" fillId="6" borderId="20" xfId="2" applyNumberFormat="1" applyFont="1" applyFill="1" applyBorder="1" applyProtection="1"/>
    <xf numFmtId="0" fontId="6" fillId="2" borderId="10" xfId="0" applyFont="1" applyFill="1" applyBorder="1"/>
    <xf numFmtId="0" fontId="6" fillId="2" borderId="11" xfId="0" applyFont="1" applyFill="1" applyBorder="1"/>
    <xf numFmtId="0" fontId="6" fillId="8" borderId="23" xfId="0" applyFont="1" applyFill="1" applyBorder="1"/>
    <xf numFmtId="0" fontId="6" fillId="8" borderId="34" xfId="0" applyFont="1" applyFill="1" applyBorder="1"/>
    <xf numFmtId="0" fontId="6" fillId="8" borderId="35" xfId="0" applyFont="1" applyFill="1" applyBorder="1"/>
    <xf numFmtId="165" fontId="6" fillId="6" borderId="20" xfId="0" applyNumberFormat="1" applyFont="1" applyFill="1" applyBorder="1"/>
    <xf numFmtId="0" fontId="6" fillId="8" borderId="10" xfId="0" applyFont="1" applyFill="1" applyBorder="1" applyAlignment="1">
      <alignment horizontal="justify" vertical="center" wrapText="1"/>
    </xf>
    <xf numFmtId="0" fontId="6" fillId="8" borderId="11" xfId="0" applyFont="1" applyFill="1" applyBorder="1" applyAlignment="1">
      <alignment horizontal="justify" vertical="center"/>
    </xf>
    <xf numFmtId="0" fontId="12" fillId="2" borderId="38" xfId="0" applyFont="1" applyFill="1" applyBorder="1"/>
    <xf numFmtId="0" fontId="12" fillId="2" borderId="39" xfId="0" applyFont="1" applyFill="1" applyBorder="1"/>
    <xf numFmtId="166" fontId="6" fillId="3" borderId="20" xfId="2" applyNumberFormat="1" applyFont="1" applyFill="1" applyBorder="1"/>
    <xf numFmtId="0" fontId="12" fillId="2" borderId="0" xfId="0" applyFont="1" applyFill="1"/>
    <xf numFmtId="0" fontId="12" fillId="2" borderId="37" xfId="0" applyFont="1" applyFill="1" applyBorder="1"/>
    <xf numFmtId="0" fontId="6" fillId="4" borderId="25" xfId="0" applyFont="1" applyFill="1" applyBorder="1"/>
    <xf numFmtId="0" fontId="6" fillId="4" borderId="28" xfId="0" applyFont="1" applyFill="1" applyBorder="1"/>
    <xf numFmtId="165" fontId="6" fillId="6" borderId="10" xfId="0" applyNumberFormat="1" applyFont="1" applyFill="1" applyBorder="1" applyAlignment="1">
      <alignment wrapText="1"/>
    </xf>
    <xf numFmtId="165" fontId="6" fillId="6" borderId="11" xfId="0" applyNumberFormat="1" applyFont="1" applyFill="1" applyBorder="1" applyAlignment="1">
      <alignment wrapText="1"/>
    </xf>
    <xf numFmtId="165" fontId="6" fillId="6" borderId="12" xfId="0" applyNumberFormat="1" applyFont="1" applyFill="1" applyBorder="1" applyAlignment="1">
      <alignment wrapText="1"/>
    </xf>
    <xf numFmtId="165" fontId="6" fillId="6" borderId="58" xfId="0" applyNumberFormat="1" applyFont="1" applyFill="1" applyBorder="1" applyAlignment="1">
      <alignment wrapText="1"/>
    </xf>
    <xf numFmtId="0" fontId="6" fillId="4" borderId="24" xfId="0" applyFont="1" applyFill="1" applyBorder="1"/>
    <xf numFmtId="165" fontId="2" fillId="3" borderId="60" xfId="0" applyNumberFormat="1" applyFont="1" applyFill="1" applyBorder="1" applyAlignment="1">
      <alignment wrapText="1"/>
    </xf>
    <xf numFmtId="165" fontId="2" fillId="3" borderId="30" xfId="0" applyNumberFormat="1" applyFont="1" applyFill="1" applyBorder="1" applyAlignment="1">
      <alignment wrapText="1"/>
    </xf>
    <xf numFmtId="165" fontId="2" fillId="3" borderId="68" xfId="0" applyNumberFormat="1" applyFont="1" applyFill="1" applyBorder="1"/>
    <xf numFmtId="165" fontId="2" fillId="3" borderId="54" xfId="0" applyNumberFormat="1" applyFont="1" applyFill="1" applyBorder="1"/>
    <xf numFmtId="165" fontId="2" fillId="3" borderId="10" xfId="0" applyNumberFormat="1" applyFont="1" applyFill="1" applyBorder="1" applyAlignment="1">
      <alignment wrapText="1"/>
    </xf>
    <xf numFmtId="0" fontId="13" fillId="4" borderId="0" xfId="0" applyFont="1" applyFill="1"/>
    <xf numFmtId="0" fontId="13" fillId="4" borderId="0" xfId="0" quotePrefix="1" applyFont="1" applyFill="1"/>
    <xf numFmtId="0" fontId="11" fillId="4" borderId="0" xfId="0" applyFont="1" applyFill="1" applyAlignment="1">
      <alignment wrapText="1"/>
    </xf>
    <xf numFmtId="0" fontId="11" fillId="4" borderId="0" xfId="0" applyFont="1" applyFill="1"/>
    <xf numFmtId="0" fontId="13" fillId="9" borderId="40" xfId="0" applyFont="1" applyFill="1" applyBorder="1" applyAlignment="1">
      <alignment wrapText="1"/>
    </xf>
    <xf numFmtId="0" fontId="11" fillId="2" borderId="21" xfId="0" applyFont="1" applyFill="1" applyBorder="1" applyAlignment="1">
      <alignment vertical="center"/>
    </xf>
    <xf numFmtId="165" fontId="11" fillId="7" borderId="2" xfId="0" applyNumberFormat="1" applyFont="1" applyFill="1" applyBorder="1" applyProtection="1">
      <protection locked="0"/>
    </xf>
    <xf numFmtId="165" fontId="11" fillId="7" borderId="3" xfId="0" applyNumberFormat="1" applyFont="1" applyFill="1" applyBorder="1" applyProtection="1">
      <protection locked="0"/>
    </xf>
    <xf numFmtId="165" fontId="11" fillId="7" borderId="4" xfId="0" applyNumberFormat="1" applyFont="1" applyFill="1" applyBorder="1" applyProtection="1">
      <protection locked="0"/>
    </xf>
    <xf numFmtId="165" fontId="11" fillId="5" borderId="67" xfId="0" applyNumberFormat="1" applyFont="1" applyFill="1" applyBorder="1" applyAlignment="1">
      <alignment vertical="center"/>
    </xf>
    <xf numFmtId="0" fontId="11" fillId="2" borderId="16" xfId="0" applyFont="1" applyFill="1" applyBorder="1" applyAlignment="1">
      <alignment vertical="center"/>
    </xf>
    <xf numFmtId="165" fontId="11" fillId="7" borderId="5" xfId="0" applyNumberFormat="1" applyFont="1" applyFill="1" applyBorder="1" applyProtection="1">
      <protection locked="0"/>
    </xf>
    <xf numFmtId="165" fontId="11" fillId="7" borderId="1" xfId="0" applyNumberFormat="1" applyFont="1" applyFill="1" applyBorder="1" applyProtection="1">
      <protection locked="0"/>
    </xf>
    <xf numFmtId="165" fontId="11" fillId="7" borderId="6" xfId="0" applyNumberFormat="1" applyFont="1" applyFill="1" applyBorder="1" applyProtection="1">
      <protection locked="0"/>
    </xf>
    <xf numFmtId="165" fontId="11" fillId="5" borderId="66" xfId="0" applyNumberFormat="1" applyFont="1" applyFill="1" applyBorder="1" applyAlignment="1">
      <alignment vertical="center"/>
    </xf>
    <xf numFmtId="0" fontId="11" fillId="2" borderId="22" xfId="0" applyFont="1" applyFill="1" applyBorder="1" applyAlignment="1">
      <alignment vertical="center"/>
    </xf>
    <xf numFmtId="165" fontId="11" fillId="7" borderId="14" xfId="0" applyNumberFormat="1" applyFont="1" applyFill="1" applyBorder="1" applyProtection="1">
      <protection locked="0"/>
    </xf>
    <xf numFmtId="165" fontId="11" fillId="7" borderId="42" xfId="0" applyNumberFormat="1" applyFont="1" applyFill="1" applyBorder="1" applyProtection="1">
      <protection locked="0"/>
    </xf>
    <xf numFmtId="165" fontId="11" fillId="7" borderId="15" xfId="0" applyNumberFormat="1" applyFont="1" applyFill="1" applyBorder="1" applyProtection="1">
      <protection locked="0"/>
    </xf>
    <xf numFmtId="165" fontId="11" fillId="5" borderId="65" xfId="0" applyNumberFormat="1" applyFont="1" applyFill="1" applyBorder="1" applyAlignment="1">
      <alignment vertical="center"/>
    </xf>
    <xf numFmtId="0" fontId="11" fillId="2" borderId="4" xfId="0" applyFont="1" applyFill="1" applyBorder="1" applyAlignment="1">
      <alignment vertical="center"/>
    </xf>
    <xf numFmtId="165" fontId="11" fillId="7" borderId="17" xfId="0" applyNumberFormat="1" applyFont="1" applyFill="1" applyBorder="1" applyProtection="1">
      <protection locked="0"/>
    </xf>
    <xf numFmtId="0" fontId="11" fillId="2" borderId="6" xfId="0" applyFont="1" applyFill="1" applyBorder="1" applyAlignment="1">
      <alignment vertical="center"/>
    </xf>
    <xf numFmtId="165" fontId="11" fillId="7" borderId="18" xfId="0" applyNumberFormat="1" applyFont="1" applyFill="1" applyBorder="1" applyProtection="1">
      <protection locked="0"/>
    </xf>
    <xf numFmtId="0" fontId="11" fillId="2" borderId="9" xfId="0" applyFont="1" applyFill="1" applyBorder="1" applyAlignment="1">
      <alignment vertical="center"/>
    </xf>
    <xf numFmtId="165" fontId="11" fillId="7" borderId="19" xfId="0" applyNumberFormat="1" applyFont="1" applyFill="1" applyBorder="1" applyProtection="1">
      <protection locked="0"/>
    </xf>
    <xf numFmtId="165" fontId="11" fillId="7" borderId="7" xfId="0" applyNumberFormat="1" applyFont="1" applyFill="1" applyBorder="1" applyProtection="1">
      <protection locked="0"/>
    </xf>
    <xf numFmtId="165" fontId="11" fillId="7" borderId="8" xfId="0" applyNumberFormat="1" applyFont="1" applyFill="1" applyBorder="1" applyProtection="1">
      <protection locked="0"/>
    </xf>
    <xf numFmtId="165" fontId="11" fillId="7" borderId="9" xfId="0" applyNumberFormat="1" applyFont="1" applyFill="1" applyBorder="1" applyProtection="1">
      <protection locked="0"/>
    </xf>
    <xf numFmtId="165" fontId="11" fillId="2" borderId="2" xfId="0" applyNumberFormat="1" applyFont="1" applyFill="1" applyBorder="1" applyAlignment="1">
      <alignment vertical="center"/>
    </xf>
    <xf numFmtId="165" fontId="11" fillId="2" borderId="3" xfId="0" applyNumberFormat="1" applyFont="1" applyFill="1" applyBorder="1" applyAlignment="1">
      <alignment vertical="center"/>
    </xf>
    <xf numFmtId="165" fontId="11" fillId="2" borderId="64" xfId="0" applyNumberFormat="1" applyFont="1" applyFill="1" applyBorder="1" applyAlignment="1">
      <alignment vertical="center"/>
    </xf>
    <xf numFmtId="165" fontId="11" fillId="2" borderId="7" xfId="0" applyNumberFormat="1" applyFont="1" applyFill="1" applyBorder="1" applyAlignment="1">
      <alignment vertical="center"/>
    </xf>
    <xf numFmtId="165" fontId="11" fillId="2" borderId="8" xfId="0" applyNumberFormat="1" applyFont="1" applyFill="1" applyBorder="1" applyAlignment="1">
      <alignment vertical="center"/>
    </xf>
    <xf numFmtId="165" fontId="11" fillId="2" borderId="70" xfId="0" applyNumberFormat="1" applyFont="1" applyFill="1" applyBorder="1" applyAlignment="1">
      <alignment vertical="center"/>
    </xf>
    <xf numFmtId="0" fontId="13" fillId="2" borderId="10" xfId="0" applyFont="1" applyFill="1" applyBorder="1" applyAlignment="1">
      <alignment vertical="center"/>
    </xf>
    <xf numFmtId="0" fontId="13" fillId="2" borderId="11" xfId="0" applyFont="1" applyFill="1" applyBorder="1" applyAlignment="1">
      <alignment vertical="center"/>
    </xf>
    <xf numFmtId="0" fontId="13" fillId="2" borderId="40" xfId="0" applyFont="1" applyFill="1" applyBorder="1" applyAlignment="1">
      <alignment vertical="center"/>
    </xf>
    <xf numFmtId="0" fontId="13" fillId="2" borderId="72" xfId="0" applyFont="1" applyFill="1" applyBorder="1" applyAlignment="1">
      <alignment vertical="center"/>
    </xf>
    <xf numFmtId="167" fontId="13" fillId="2" borderId="20" xfId="0" applyNumberFormat="1" applyFont="1" applyFill="1" applyBorder="1" applyAlignment="1">
      <alignment vertical="center" wrapText="1"/>
    </xf>
    <xf numFmtId="0" fontId="11" fillId="2" borderId="13" xfId="0" applyFont="1" applyFill="1" applyBorder="1" applyAlignment="1">
      <alignment vertical="center"/>
    </xf>
    <xf numFmtId="0" fontId="11" fillId="2" borderId="5" xfId="0" applyFont="1" applyFill="1" applyBorder="1" applyAlignment="1">
      <alignment vertical="center"/>
    </xf>
    <xf numFmtId="0" fontId="11" fillId="2" borderId="14" xfId="0" applyFont="1" applyFill="1" applyBorder="1" applyAlignment="1">
      <alignment vertical="center"/>
    </xf>
    <xf numFmtId="0" fontId="11" fillId="2" borderId="2" xfId="0" applyFont="1" applyFill="1" applyBorder="1" applyAlignment="1">
      <alignment vertical="center"/>
    </xf>
    <xf numFmtId="0" fontId="11" fillId="2" borderId="7" xfId="0" applyFont="1" applyFill="1" applyBorder="1" applyAlignment="1">
      <alignment vertical="center"/>
    </xf>
    <xf numFmtId="0" fontId="13" fillId="2" borderId="25" xfId="0" applyFont="1" applyFill="1" applyBorder="1" applyAlignment="1">
      <alignment vertical="center"/>
    </xf>
    <xf numFmtId="0" fontId="13" fillId="2" borderId="69" xfId="0" applyFont="1" applyFill="1" applyBorder="1" applyAlignment="1">
      <alignment vertical="center"/>
    </xf>
    <xf numFmtId="165" fontId="13" fillId="3" borderId="68" xfId="0" applyNumberFormat="1" applyFont="1" applyFill="1" applyBorder="1" applyAlignment="1">
      <alignment vertical="center"/>
    </xf>
    <xf numFmtId="165" fontId="13" fillId="3" borderId="24" xfId="0" applyNumberFormat="1" applyFont="1" applyFill="1" applyBorder="1" applyAlignment="1">
      <alignment vertical="center"/>
    </xf>
    <xf numFmtId="165" fontId="13" fillId="3" borderId="31" xfId="0" applyNumberFormat="1" applyFont="1" applyFill="1" applyBorder="1" applyAlignment="1">
      <alignment vertical="center"/>
    </xf>
    <xf numFmtId="165" fontId="13" fillId="3" borderId="20" xfId="0" applyNumberFormat="1" applyFont="1" applyFill="1" applyBorder="1" applyAlignment="1">
      <alignment vertical="center"/>
    </xf>
    <xf numFmtId="0" fontId="13" fillId="2" borderId="23" xfId="0" applyFont="1" applyFill="1" applyBorder="1" applyAlignment="1">
      <alignment vertical="center"/>
    </xf>
    <xf numFmtId="165" fontId="13" fillId="2" borderId="10" xfId="0" applyNumberFormat="1" applyFont="1" applyFill="1" applyBorder="1" applyAlignment="1">
      <alignment vertical="center"/>
    </xf>
    <xf numFmtId="165" fontId="13" fillId="2" borderId="11" xfId="0" applyNumberFormat="1" applyFont="1" applyFill="1" applyBorder="1" applyAlignment="1">
      <alignment vertical="center"/>
    </xf>
    <xf numFmtId="165" fontId="13" fillId="3" borderId="12" xfId="0" applyNumberFormat="1" applyFont="1" applyFill="1" applyBorder="1" applyAlignment="1">
      <alignment vertical="center"/>
    </xf>
    <xf numFmtId="0" fontId="14" fillId="2" borderId="10" xfId="0" applyFont="1" applyFill="1" applyBorder="1" applyAlignment="1">
      <alignment vertical="center"/>
    </xf>
    <xf numFmtId="0" fontId="14" fillId="2" borderId="11" xfId="0" applyFont="1" applyFill="1" applyBorder="1" applyAlignment="1">
      <alignment vertical="center"/>
    </xf>
    <xf numFmtId="165" fontId="14" fillId="6" borderId="11" xfId="0" applyNumberFormat="1" applyFont="1" applyFill="1" applyBorder="1" applyAlignment="1">
      <alignment vertical="center"/>
    </xf>
    <xf numFmtId="165" fontId="14" fillId="6" borderId="23" xfId="0" applyNumberFormat="1" applyFont="1" applyFill="1" applyBorder="1" applyAlignment="1">
      <alignment vertical="center"/>
    </xf>
    <xf numFmtId="165" fontId="14" fillId="6" borderId="20" xfId="0" applyNumberFormat="1" applyFont="1" applyFill="1" applyBorder="1" applyAlignment="1">
      <alignment vertical="center"/>
    </xf>
    <xf numFmtId="165" fontId="2" fillId="3" borderId="69" xfId="0" applyNumberFormat="1" applyFont="1" applyFill="1" applyBorder="1"/>
    <xf numFmtId="0" fontId="6" fillId="4" borderId="10" xfId="0" applyFont="1" applyFill="1" applyBorder="1"/>
    <xf numFmtId="0" fontId="6" fillId="4" borderId="23" xfId="0" applyFont="1" applyFill="1" applyBorder="1"/>
    <xf numFmtId="0" fontId="6" fillId="4" borderId="48" xfId="0" applyFont="1" applyFill="1" applyBorder="1"/>
    <xf numFmtId="165" fontId="6" fillId="6" borderId="24" xfId="0" applyNumberFormat="1" applyFont="1" applyFill="1" applyBorder="1"/>
    <xf numFmtId="0" fontId="6" fillId="9" borderId="10" xfId="0" applyFont="1" applyFill="1" applyBorder="1"/>
    <xf numFmtId="0" fontId="6" fillId="9" borderId="23" xfId="0" applyFont="1" applyFill="1" applyBorder="1"/>
    <xf numFmtId="165" fontId="6" fillId="6" borderId="35" xfId="0" applyNumberFormat="1" applyFont="1" applyFill="1" applyBorder="1"/>
    <xf numFmtId="0" fontId="2" fillId="4" borderId="43" xfId="0" applyFont="1" applyFill="1" applyBorder="1"/>
    <xf numFmtId="165" fontId="2" fillId="3" borderId="55" xfId="0" applyNumberFormat="1" applyFont="1" applyFill="1" applyBorder="1"/>
    <xf numFmtId="0" fontId="6" fillId="4" borderId="20" xfId="0" applyFont="1" applyFill="1" applyBorder="1"/>
    <xf numFmtId="165" fontId="6" fillId="6" borderId="43" xfId="0" applyNumberFormat="1" applyFont="1" applyFill="1" applyBorder="1"/>
    <xf numFmtId="165" fontId="6" fillId="4" borderId="10" xfId="0" applyNumberFormat="1" applyFont="1" applyFill="1" applyBorder="1"/>
    <xf numFmtId="165" fontId="6" fillId="4" borderId="12" xfId="0" applyNumberFormat="1" applyFont="1" applyFill="1" applyBorder="1"/>
    <xf numFmtId="165" fontId="2" fillId="9" borderId="40" xfId="0" applyNumberFormat="1" applyFont="1" applyFill="1" applyBorder="1"/>
    <xf numFmtId="165" fontId="2" fillId="9" borderId="11" xfId="0" applyNumberFormat="1" applyFont="1" applyFill="1" applyBorder="1"/>
    <xf numFmtId="165" fontId="2" fillId="9" borderId="23" xfId="0" applyNumberFormat="1" applyFont="1" applyFill="1" applyBorder="1"/>
    <xf numFmtId="165" fontId="2" fillId="3" borderId="20" xfId="0" quotePrefix="1" applyNumberFormat="1" applyFont="1" applyFill="1" applyBorder="1"/>
    <xf numFmtId="0" fontId="6" fillId="9" borderId="25" xfId="0" applyFont="1" applyFill="1" applyBorder="1"/>
    <xf numFmtId="0" fontId="6" fillId="9" borderId="57" xfId="0" applyFont="1" applyFill="1" applyBorder="1"/>
    <xf numFmtId="165" fontId="6" fillId="9" borderId="69" xfId="0" applyNumberFormat="1" applyFont="1" applyFill="1" applyBorder="1"/>
    <xf numFmtId="165" fontId="6" fillId="9" borderId="28" xfId="0" applyNumberFormat="1" applyFont="1" applyFill="1" applyBorder="1"/>
    <xf numFmtId="0" fontId="2" fillId="14" borderId="23" xfId="0" applyFont="1" applyFill="1" applyBorder="1"/>
    <xf numFmtId="0" fontId="2" fillId="14" borderId="20" xfId="0" applyFont="1" applyFill="1" applyBorder="1"/>
    <xf numFmtId="0" fontId="6" fillId="9" borderId="60" xfId="0" applyFont="1" applyFill="1" applyBorder="1"/>
    <xf numFmtId="0" fontId="6" fillId="9" borderId="72" xfId="0" applyFont="1" applyFill="1" applyBorder="1"/>
    <xf numFmtId="165" fontId="6" fillId="9" borderId="11" xfId="0" applyNumberFormat="1" applyFont="1" applyFill="1" applyBorder="1"/>
    <xf numFmtId="165" fontId="6" fillId="9" borderId="12" xfId="0" applyNumberFormat="1" applyFont="1" applyFill="1" applyBorder="1"/>
    <xf numFmtId="165" fontId="6" fillId="6" borderId="50" xfId="0" applyNumberFormat="1" applyFont="1" applyFill="1" applyBorder="1"/>
    <xf numFmtId="9" fontId="6" fillId="9" borderId="23" xfId="2" applyFont="1" applyFill="1" applyBorder="1"/>
    <xf numFmtId="49" fontId="6" fillId="9" borderId="10" xfId="0" applyNumberFormat="1" applyFont="1" applyFill="1" applyBorder="1"/>
    <xf numFmtId="0" fontId="15" fillId="9" borderId="23" xfId="0" applyFont="1" applyFill="1" applyBorder="1" applyAlignment="1">
      <alignment horizontal="justify" vertical="center"/>
    </xf>
    <xf numFmtId="49" fontId="6" fillId="9" borderId="25" xfId="0" applyNumberFormat="1" applyFont="1" applyFill="1" applyBorder="1"/>
    <xf numFmtId="0" fontId="15" fillId="9" borderId="28" xfId="0" applyFont="1" applyFill="1" applyBorder="1" applyAlignment="1">
      <alignment horizontal="justify" vertical="center"/>
    </xf>
    <xf numFmtId="49" fontId="6" fillId="9" borderId="2" xfId="0" applyNumberFormat="1" applyFont="1" applyFill="1" applyBorder="1"/>
    <xf numFmtId="0" fontId="15" fillId="9" borderId="64" xfId="0" applyFont="1" applyFill="1" applyBorder="1" applyAlignment="1">
      <alignment horizontal="justify" vertical="center"/>
    </xf>
    <xf numFmtId="168" fontId="6" fillId="6" borderId="17" xfId="0" applyNumberFormat="1" applyFont="1" applyFill="1" applyBorder="1"/>
    <xf numFmtId="49" fontId="6" fillId="9" borderId="5" xfId="0" applyNumberFormat="1" applyFont="1" applyFill="1" applyBorder="1"/>
    <xf numFmtId="0" fontId="15" fillId="9" borderId="16" xfId="0" applyFont="1" applyFill="1" applyBorder="1" applyAlignment="1">
      <alignment horizontal="justify" vertical="center"/>
    </xf>
    <xf numFmtId="168" fontId="6" fillId="6" borderId="18" xfId="0" applyNumberFormat="1" applyFont="1" applyFill="1" applyBorder="1"/>
    <xf numFmtId="49" fontId="6" fillId="9" borderId="14" xfId="0" applyNumberFormat="1" applyFont="1" applyFill="1" applyBorder="1"/>
    <xf numFmtId="0" fontId="15" fillId="9" borderId="22" xfId="0" applyFont="1" applyFill="1" applyBorder="1" applyAlignment="1">
      <alignment horizontal="justify" vertical="center"/>
    </xf>
    <xf numFmtId="168" fontId="6" fillId="6" borderId="19" xfId="0" applyNumberFormat="1" applyFont="1" applyFill="1" applyBorder="1"/>
    <xf numFmtId="168" fontId="6" fillId="6" borderId="24" xfId="0" applyNumberFormat="1" applyFont="1" applyFill="1" applyBorder="1"/>
    <xf numFmtId="0" fontId="15" fillId="8" borderId="25" xfId="0" applyFont="1" applyFill="1" applyBorder="1" applyAlignment="1">
      <alignment horizontal="justify" vertical="center" wrapText="1"/>
    </xf>
    <xf numFmtId="0" fontId="15" fillId="8" borderId="28" xfId="0" applyFont="1" applyFill="1" applyBorder="1" applyAlignment="1">
      <alignment horizontal="justify" vertical="center" wrapText="1"/>
    </xf>
    <xf numFmtId="10" fontId="6" fillId="6" borderId="20" xfId="2" applyNumberFormat="1" applyFont="1" applyFill="1" applyBorder="1" applyAlignment="1">
      <alignment vertical="center" wrapText="1"/>
    </xf>
    <xf numFmtId="0" fontId="5" fillId="8" borderId="12" xfId="0" applyFont="1" applyFill="1" applyBorder="1" applyAlignment="1">
      <alignment horizontal="justify" vertical="center" wrapText="1"/>
    </xf>
    <xf numFmtId="165" fontId="0" fillId="12" borderId="20" xfId="0" applyNumberFormat="1" applyFill="1" applyBorder="1" applyAlignment="1">
      <alignment vertical="center" wrapText="1"/>
    </xf>
    <xf numFmtId="0" fontId="9" fillId="8" borderId="10" xfId="0" applyFont="1" applyFill="1" applyBorder="1" applyAlignment="1">
      <alignment horizontal="justify" vertical="center" wrapText="1"/>
    </xf>
    <xf numFmtId="0" fontId="6" fillId="2" borderId="23" xfId="0" applyFont="1" applyFill="1" applyBorder="1"/>
    <xf numFmtId="165" fontId="6" fillId="6" borderId="10" xfId="0" applyNumberFormat="1" applyFont="1" applyFill="1" applyBorder="1"/>
    <xf numFmtId="165" fontId="6" fillId="6" borderId="11" xfId="0" applyNumberFormat="1" applyFont="1" applyFill="1" applyBorder="1"/>
    <xf numFmtId="0" fontId="6" fillId="2" borderId="25" xfId="0" applyFont="1" applyFill="1" applyBorder="1"/>
    <xf numFmtId="0" fontId="6" fillId="2" borderId="28" xfId="0" applyFont="1" applyFill="1" applyBorder="1"/>
    <xf numFmtId="0" fontId="0" fillId="14" borderId="0" xfId="0" applyFill="1" applyAlignment="1">
      <alignment horizontal="left"/>
    </xf>
    <xf numFmtId="0" fontId="0" fillId="14" borderId="42" xfId="0" applyFill="1" applyBorder="1"/>
    <xf numFmtId="0" fontId="0" fillId="14" borderId="49" xfId="0" applyFill="1" applyBorder="1"/>
    <xf numFmtId="0" fontId="6" fillId="8" borderId="23" xfId="0" applyFont="1" applyFill="1" applyBorder="1" applyAlignment="1">
      <alignment horizontal="justify" vertical="center"/>
    </xf>
    <xf numFmtId="165" fontId="12" fillId="6" borderId="10" xfId="0" applyNumberFormat="1" applyFont="1" applyFill="1" applyBorder="1"/>
    <xf numFmtId="165" fontId="12" fillId="6" borderId="11" xfId="0" applyNumberFormat="1" applyFont="1" applyFill="1" applyBorder="1"/>
    <xf numFmtId="165" fontId="12" fillId="6" borderId="12" xfId="0" applyNumberFormat="1" applyFont="1" applyFill="1" applyBorder="1"/>
    <xf numFmtId="0" fontId="12" fillId="2" borderId="21" xfId="0" applyFont="1" applyFill="1" applyBorder="1"/>
    <xf numFmtId="2" fontId="0" fillId="0" borderId="0" xfId="0" applyNumberFormat="1"/>
    <xf numFmtId="0" fontId="2" fillId="4" borderId="60" xfId="0" applyFont="1" applyFill="1" applyBorder="1" applyAlignment="1">
      <alignment wrapText="1"/>
    </xf>
    <xf numFmtId="0" fontId="0" fillId="16" borderId="1" xfId="0" applyFill="1" applyBorder="1" applyProtection="1">
      <protection locked="0"/>
    </xf>
    <xf numFmtId="0" fontId="0" fillId="16" borderId="8" xfId="0" applyFill="1" applyBorder="1" applyProtection="1">
      <protection locked="0"/>
    </xf>
    <xf numFmtId="0" fontId="2" fillId="14" borderId="0" xfId="0" quotePrefix="1" applyFont="1" applyFill="1" applyAlignment="1">
      <alignment horizontal="left"/>
    </xf>
    <xf numFmtId="165" fontId="11" fillId="8" borderId="56" xfId="0" applyNumberFormat="1" applyFont="1" applyFill="1" applyBorder="1" applyAlignment="1">
      <alignment vertical="center"/>
    </xf>
    <xf numFmtId="165" fontId="11" fillId="8" borderId="3" xfId="0" applyNumberFormat="1" applyFont="1" applyFill="1" applyBorder="1" applyAlignment="1">
      <alignment vertical="center"/>
    </xf>
    <xf numFmtId="165" fontId="11" fillId="8" borderId="64" xfId="0" applyNumberFormat="1" applyFont="1" applyFill="1" applyBorder="1" applyAlignment="1">
      <alignment vertical="center"/>
    </xf>
    <xf numFmtId="165" fontId="11" fillId="8" borderId="63" xfId="0" applyNumberFormat="1" applyFont="1" applyFill="1" applyBorder="1" applyAlignment="1">
      <alignment vertical="center"/>
    </xf>
    <xf numFmtId="165" fontId="11" fillId="8" borderId="1" xfId="0" applyNumberFormat="1" applyFont="1" applyFill="1" applyBorder="1" applyAlignment="1">
      <alignment vertical="center"/>
    </xf>
    <xf numFmtId="165" fontId="11" fillId="8" borderId="16" xfId="0" applyNumberFormat="1" applyFont="1" applyFill="1" applyBorder="1" applyAlignment="1">
      <alignment vertical="center"/>
    </xf>
    <xf numFmtId="165" fontId="11" fillId="8" borderId="61" xfId="0" applyNumberFormat="1" applyFont="1" applyFill="1" applyBorder="1" applyAlignment="1">
      <alignment vertical="center"/>
    </xf>
    <xf numFmtId="165" fontId="11" fillId="8" borderId="8" xfId="0" applyNumberFormat="1" applyFont="1" applyFill="1" applyBorder="1" applyAlignment="1">
      <alignment vertical="center"/>
    </xf>
    <xf numFmtId="165" fontId="11" fillId="8" borderId="70" xfId="0" applyNumberFormat="1" applyFont="1" applyFill="1" applyBorder="1" applyAlignment="1">
      <alignment vertical="center"/>
    </xf>
    <xf numFmtId="0" fontId="2" fillId="9" borderId="23" xfId="0" applyFont="1" applyFill="1" applyBorder="1" applyAlignment="1">
      <alignment wrapText="1"/>
    </xf>
    <xf numFmtId="3" fontId="0" fillId="5" borderId="39" xfId="0" applyNumberFormat="1" applyFill="1" applyBorder="1"/>
    <xf numFmtId="3" fontId="0" fillId="5" borderId="37" xfId="0" applyNumberFormat="1" applyFill="1" applyBorder="1"/>
    <xf numFmtId="3" fontId="2" fillId="3" borderId="17" xfId="0" applyNumberFormat="1" applyFont="1" applyFill="1" applyBorder="1"/>
    <xf numFmtId="3" fontId="2" fillId="3" borderId="18" xfId="0" applyNumberFormat="1" applyFont="1" applyFill="1" applyBorder="1"/>
    <xf numFmtId="3" fontId="2" fillId="3" borderId="19" xfId="0" applyNumberFormat="1" applyFont="1" applyFill="1" applyBorder="1"/>
    <xf numFmtId="168" fontId="0" fillId="15" borderId="3" xfId="0" applyNumberFormat="1" applyFill="1" applyBorder="1" applyProtection="1">
      <protection locked="0"/>
    </xf>
    <xf numFmtId="165" fontId="0" fillId="15" borderId="3" xfId="0" applyNumberFormat="1" applyFill="1" applyBorder="1" applyProtection="1">
      <protection locked="0"/>
    </xf>
    <xf numFmtId="165" fontId="0" fillId="15" borderId="4" xfId="0" applyNumberFormat="1" applyFill="1" applyBorder="1" applyProtection="1">
      <protection locked="0"/>
    </xf>
    <xf numFmtId="168" fontId="0" fillId="15" borderId="1" xfId="0" applyNumberFormat="1" applyFill="1" applyBorder="1" applyProtection="1">
      <protection locked="0"/>
    </xf>
    <xf numFmtId="165" fontId="0" fillId="15" borderId="1" xfId="0" applyNumberFormat="1" applyFill="1" applyBorder="1" applyProtection="1">
      <protection locked="0"/>
    </xf>
    <xf numFmtId="165" fontId="0" fillId="15" borderId="6" xfId="0" applyNumberFormat="1" applyFill="1" applyBorder="1" applyProtection="1">
      <protection locked="0"/>
    </xf>
    <xf numFmtId="168" fontId="0" fillId="15" borderId="8" xfId="0" applyNumberFormat="1" applyFill="1" applyBorder="1" applyProtection="1">
      <protection locked="0"/>
    </xf>
    <xf numFmtId="165" fontId="0" fillId="15" borderId="8" xfId="0" applyNumberFormat="1" applyFill="1" applyBorder="1" applyProtection="1">
      <protection locked="0"/>
    </xf>
    <xf numFmtId="165" fontId="0" fillId="15" borderId="9" xfId="0" applyNumberFormat="1" applyFill="1" applyBorder="1" applyProtection="1">
      <protection locked="0"/>
    </xf>
    <xf numFmtId="3" fontId="0" fillId="5" borderId="10" xfId="0" applyNumberFormat="1" applyFill="1" applyBorder="1"/>
    <xf numFmtId="3" fontId="0" fillId="5" borderId="12" xfId="0" applyNumberFormat="1" applyFill="1" applyBorder="1"/>
    <xf numFmtId="0" fontId="2" fillId="2" borderId="0" xfId="0" quotePrefix="1" applyFont="1" applyFill="1" applyAlignment="1">
      <alignment horizontal="left"/>
    </xf>
  </cellXfs>
  <cellStyles count="5">
    <cellStyle name="Comma" xfId="4" builtinId="3"/>
    <cellStyle name="Default" xfId="1" xr:uid="{00000000-0005-0000-0000-000001000000}"/>
    <cellStyle name="Hyperlink" xfId="3" builtinId="8"/>
    <cellStyle name="Normal" xfId="0" builtinId="0" customBuiltin="1"/>
    <cellStyle name="Percent" xfId="2" builtinId="5"/>
  </cellStyles>
  <dxfs count="25">
    <dxf>
      <font>
        <b/>
        <i val="0"/>
        <color theme="7"/>
      </font>
      <fill>
        <patternFill>
          <bgColor theme="7" tint="0.79998168889431442"/>
        </patternFill>
      </fill>
    </dxf>
    <dxf>
      <font>
        <b/>
        <i val="0"/>
        <color theme="7"/>
      </font>
      <fill>
        <patternFill>
          <bgColor theme="7" tint="0.79998168889431442"/>
        </patternFill>
      </fill>
    </dxf>
    <dxf>
      <font>
        <b/>
        <i val="0"/>
        <color theme="7"/>
      </font>
      <fill>
        <patternFill>
          <bgColor theme="7" tint="0.79998168889431442"/>
        </patternFill>
      </fill>
    </dxf>
    <dxf>
      <font>
        <b/>
        <i val="0"/>
        <color theme="7"/>
      </font>
      <fill>
        <patternFill>
          <bgColor theme="7" tint="0.79998168889431442"/>
        </patternFill>
      </fill>
    </dxf>
    <dxf>
      <font>
        <b/>
        <i val="0"/>
        <color theme="7"/>
      </font>
      <fill>
        <patternFill>
          <bgColor theme="7"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7"/>
      </font>
      <fill>
        <patternFill>
          <bgColor theme="7" tint="0.79998168889431442"/>
        </patternFill>
      </fill>
    </dxf>
    <dxf>
      <font>
        <b/>
        <i val="0"/>
        <color theme="7"/>
      </font>
      <fill>
        <patternFill>
          <bgColor theme="7" tint="0.79998168889431442"/>
        </patternFill>
      </fill>
    </dxf>
    <dxf>
      <font>
        <b/>
        <i val="0"/>
        <color theme="7"/>
      </font>
      <fill>
        <patternFill>
          <bgColor theme="7" tint="0.79998168889431442"/>
        </patternFill>
      </fill>
    </dxf>
    <dxf>
      <font>
        <b/>
        <i val="0"/>
        <color rgb="FFFF0000"/>
      </font>
      <fill>
        <patternFill>
          <bgColor theme="7" tint="0.79998168889431442"/>
        </patternFill>
      </fill>
    </dxf>
    <dxf>
      <font>
        <b/>
        <i val="0"/>
        <color rgb="FFFF0000"/>
      </font>
      <numFmt numFmtId="2" formatCode="0.00"/>
      <fill>
        <patternFill>
          <bgColor theme="7" tint="0.79998168889431442"/>
        </patternFill>
      </fill>
    </dxf>
    <dxf>
      <font>
        <b/>
        <i val="0"/>
        <color theme="7"/>
      </font>
      <fill>
        <patternFill>
          <bgColor theme="7" tint="0.79998168889431442"/>
        </patternFill>
      </fill>
    </dxf>
    <dxf>
      <font>
        <b/>
        <i val="0"/>
        <color theme="7"/>
      </font>
      <fill>
        <patternFill>
          <bgColor theme="7" tint="0.79998168889431442"/>
        </patternFill>
      </fill>
    </dxf>
    <dxf>
      <font>
        <b/>
        <i val="0"/>
        <color theme="7"/>
      </font>
      <fill>
        <patternFill>
          <bgColor theme="7" tint="0.79998168889431442"/>
        </patternFill>
      </fill>
    </dxf>
    <dxf>
      <font>
        <b/>
        <i val="0"/>
        <color theme="7"/>
      </font>
      <fill>
        <patternFill>
          <bgColor theme="7" tint="0.79998168889431442"/>
        </patternFill>
      </fill>
    </dxf>
    <dxf>
      <font>
        <b/>
        <i val="0"/>
        <color theme="7"/>
      </font>
      <fill>
        <patternFill>
          <bgColor theme="7" tint="0.79998168889431442"/>
        </patternFill>
      </fill>
    </dxf>
    <dxf>
      <font>
        <b/>
        <i val="0"/>
        <color theme="7"/>
      </font>
      <fill>
        <patternFill>
          <bgColor theme="7" tint="0.79998168889431442"/>
        </patternFill>
      </fill>
    </dxf>
    <dxf>
      <font>
        <b/>
        <i val="0"/>
        <color rgb="FFFF0000"/>
      </font>
      <fill>
        <patternFill>
          <bgColor theme="7" tint="0.79998168889431442"/>
        </patternFill>
      </fill>
    </dxf>
    <dxf>
      <font>
        <b/>
        <i val="0"/>
        <color theme="7"/>
      </font>
      <fill>
        <patternFill>
          <bgColor theme="7" tint="0.79998168889431442"/>
        </patternFill>
      </fill>
    </dxf>
    <dxf>
      <font>
        <b/>
        <i val="0"/>
        <color theme="7"/>
      </font>
      <fill>
        <patternFill>
          <bgColor theme="7" tint="0.79998168889431442"/>
        </patternFill>
      </fill>
    </dxf>
    <dxf>
      <font>
        <b/>
        <i val="0"/>
        <color theme="7"/>
      </font>
      <fill>
        <patternFill>
          <bgColor theme="7" tint="0.79998168889431442"/>
        </patternFill>
      </fill>
    </dxf>
    <dxf>
      <font>
        <b val="0"/>
        <i val="0"/>
        <color auto="1"/>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s>
  <tableStyles count="1" defaultTableStyle="JFSC" defaultPivotStyle="PivotStyleLight16">
    <tableStyle name="JFSC" pivot="0" count="1" xr9:uid="{00000000-0011-0000-FFFF-FFFF00000000}">
      <tableStyleElement type="wholeTable" dxfId="2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63" Type="http://schemas.openxmlformats.org/officeDocument/2006/relationships/customXml" Target="../customXml/item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customXml" Target="../customXml/item3.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JFSC">
  <a:themeElements>
    <a:clrScheme name="JFSC Primary">
      <a:dk1>
        <a:srgbClr val="FFFFFF"/>
      </a:dk1>
      <a:lt1>
        <a:sysClr val="window" lastClr="FFFFFF"/>
      </a:lt1>
      <a:dk2>
        <a:srgbClr val="FFFFFF"/>
      </a:dk2>
      <a:lt2>
        <a:srgbClr val="FFFFFF"/>
      </a:lt2>
      <a:accent1>
        <a:srgbClr val="000000"/>
      </a:accent1>
      <a:accent2>
        <a:srgbClr val="087DBA"/>
      </a:accent2>
      <a:accent3>
        <a:srgbClr val="00A974"/>
      </a:accent3>
      <a:accent4>
        <a:srgbClr val="D41C59"/>
      </a:accent4>
      <a:accent5>
        <a:srgbClr val="FCDC00"/>
      </a:accent5>
      <a:accent6>
        <a:srgbClr val="BBBDBF"/>
      </a:accent6>
      <a:hlink>
        <a:srgbClr val="087DBA"/>
      </a:hlink>
      <a:folHlink>
        <a:srgbClr val="087DBA"/>
      </a:folHlink>
    </a:clrScheme>
    <a:fontScheme name="JFSC">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77"/>
  <sheetViews>
    <sheetView tabSelected="1" topLeftCell="A22" workbookViewId="0">
      <selection activeCell="C2" sqref="C2"/>
    </sheetView>
  </sheetViews>
  <sheetFormatPr defaultRowHeight="15" x14ac:dyDescent="0.25"/>
  <cols>
    <col min="1" max="1" width="8.28515625" customWidth="1"/>
    <col min="2" max="2" width="31.85546875" bestFit="1" customWidth="1"/>
    <col min="3" max="3" width="13.5703125" style="467" customWidth="1"/>
    <col min="6" max="6" width="30.28515625" customWidth="1"/>
  </cols>
  <sheetData>
    <row r="1" spans="1:4" x14ac:dyDescent="0.25">
      <c r="A1" s="96" t="s">
        <v>1</v>
      </c>
      <c r="B1" s="96"/>
      <c r="C1" s="381" t="s">
        <v>2899</v>
      </c>
      <c r="D1" s="74"/>
    </row>
    <row r="2" spans="1:4" x14ac:dyDescent="0.25">
      <c r="A2" s="96" t="s">
        <v>511</v>
      </c>
      <c r="B2" s="96" t="s">
        <v>221</v>
      </c>
      <c r="C2" s="393" t="s">
        <v>1</v>
      </c>
      <c r="D2" s="74"/>
    </row>
    <row r="3" spans="1:4" x14ac:dyDescent="0.25">
      <c r="A3" s="96" t="s">
        <v>223</v>
      </c>
      <c r="B3" s="96"/>
      <c r="C3" s="393"/>
      <c r="D3" s="74"/>
    </row>
    <row r="4" spans="1:4" x14ac:dyDescent="0.25">
      <c r="A4" s="74"/>
      <c r="B4" s="127" t="s">
        <v>222</v>
      </c>
      <c r="C4" s="410" t="str">
        <f>'Submission Header'!B1</f>
        <v>1</v>
      </c>
      <c r="D4" s="74"/>
    </row>
    <row r="5" spans="1:4" x14ac:dyDescent="0.25">
      <c r="A5" s="74"/>
      <c r="B5" s="127"/>
      <c r="C5" s="410"/>
      <c r="D5" s="74"/>
    </row>
    <row r="6" spans="1:4" x14ac:dyDescent="0.25">
      <c r="A6" s="96" t="s">
        <v>2779</v>
      </c>
      <c r="B6" s="96"/>
      <c r="C6" s="410"/>
      <c r="D6" s="74"/>
    </row>
    <row r="7" spans="1:4" x14ac:dyDescent="0.25">
      <c r="A7" s="74"/>
      <c r="B7" s="127" t="s">
        <v>2780</v>
      </c>
      <c r="C7" s="410" t="str">
        <f>'1.1 HQLA'!B1</f>
        <v>3</v>
      </c>
      <c r="D7" s="74"/>
    </row>
    <row r="8" spans="1:4" x14ac:dyDescent="0.25">
      <c r="A8" s="74"/>
      <c r="B8" s="127" t="s">
        <v>2781</v>
      </c>
      <c r="C8" s="410" t="str">
        <f>'1.2 LCR-LMR'!B1</f>
        <v>2</v>
      </c>
      <c r="D8" s="74"/>
    </row>
    <row r="9" spans="1:4" x14ac:dyDescent="0.25">
      <c r="A9" s="74"/>
      <c r="B9" s="127" t="s">
        <v>2782</v>
      </c>
      <c r="C9" s="410" t="str">
        <f>'1.3 NSFR'!B1</f>
        <v>2</v>
      </c>
      <c r="D9" s="74"/>
    </row>
    <row r="10" spans="1:4" x14ac:dyDescent="0.25">
      <c r="A10" s="74"/>
      <c r="B10" s="127"/>
      <c r="C10" s="410"/>
      <c r="D10" s="74"/>
    </row>
    <row r="11" spans="1:4" x14ac:dyDescent="0.25">
      <c r="A11" s="96" t="s">
        <v>2783</v>
      </c>
      <c r="B11" s="127"/>
      <c r="C11" s="410"/>
      <c r="D11" s="74"/>
    </row>
    <row r="12" spans="1:4" x14ac:dyDescent="0.25">
      <c r="A12" s="74"/>
      <c r="B12" s="127" t="s">
        <v>2784</v>
      </c>
      <c r="C12" s="410" t="str">
        <f>'2.1 BS Assets'!B1</f>
        <v>3</v>
      </c>
      <c r="D12" s="74"/>
    </row>
    <row r="13" spans="1:4" x14ac:dyDescent="0.25">
      <c r="A13" s="74"/>
      <c r="B13" s="127" t="s">
        <v>2785</v>
      </c>
      <c r="C13" s="410" t="str">
        <f>'2.2 Credit Summary'!B1</f>
        <v>2</v>
      </c>
      <c r="D13" s="74"/>
    </row>
    <row r="14" spans="1:4" x14ac:dyDescent="0.25">
      <c r="A14" s="74"/>
      <c r="B14" s="127" t="s">
        <v>2786</v>
      </c>
      <c r="C14" s="410" t="str">
        <f>'2.3 BS Liabilities'!B1</f>
        <v>3</v>
      </c>
      <c r="D14" s="74"/>
    </row>
    <row r="15" spans="1:4" x14ac:dyDescent="0.25">
      <c r="A15" s="74"/>
      <c r="B15" s="127" t="s">
        <v>2787</v>
      </c>
      <c r="C15" s="410" t="str">
        <f>'2.4 Off Balance Sheet'!B1</f>
        <v>3</v>
      </c>
      <c r="D15" s="74"/>
    </row>
    <row r="16" spans="1:4" x14ac:dyDescent="0.25">
      <c r="A16" s="74"/>
      <c r="B16" s="127" t="s">
        <v>2788</v>
      </c>
      <c r="C16" s="410" t="str">
        <f>'2.5 Profit and Loss'!B1</f>
        <v>2</v>
      </c>
      <c r="D16" s="74"/>
    </row>
    <row r="17" spans="1:4" x14ac:dyDescent="0.25">
      <c r="A17" s="74"/>
      <c r="B17" s="127"/>
      <c r="C17" s="410"/>
      <c r="D17" s="74"/>
    </row>
    <row r="18" spans="1:4" x14ac:dyDescent="0.25">
      <c r="A18" s="96" t="s">
        <v>2800</v>
      </c>
      <c r="B18" s="127"/>
      <c r="C18" s="410"/>
      <c r="D18" s="74"/>
    </row>
    <row r="19" spans="1:4" x14ac:dyDescent="0.25">
      <c r="A19" s="74"/>
      <c r="B19" s="127" t="s">
        <v>2789</v>
      </c>
      <c r="C19" s="410" t="str">
        <f>'3.1 SAC BS'!B1</f>
        <v>2</v>
      </c>
      <c r="D19" s="74"/>
    </row>
    <row r="20" spans="1:4" x14ac:dyDescent="0.25">
      <c r="A20" s="74"/>
      <c r="B20" s="127" t="s">
        <v>2790</v>
      </c>
      <c r="C20" s="410" t="str">
        <f>'3.2 SAC OBS'!B1</f>
        <v>3</v>
      </c>
      <c r="D20" s="74"/>
    </row>
    <row r="21" spans="1:4" x14ac:dyDescent="0.25">
      <c r="A21" s="74"/>
      <c r="B21" s="127" t="s">
        <v>2791</v>
      </c>
      <c r="C21" s="410" t="str">
        <f>'3.3 OTC - Interest rates'!B1</f>
        <v>2</v>
      </c>
      <c r="D21" s="74"/>
    </row>
    <row r="22" spans="1:4" x14ac:dyDescent="0.25">
      <c r="A22" s="74"/>
      <c r="B22" s="127" t="s">
        <v>2792</v>
      </c>
      <c r="C22" s="410" t="str">
        <f>'3.4 OTC - FX &amp; gold'!B1</f>
        <v>2</v>
      </c>
      <c r="D22" s="74"/>
    </row>
    <row r="23" spans="1:4" x14ac:dyDescent="0.25">
      <c r="A23" s="74"/>
      <c r="B23" s="127" t="s">
        <v>2793</v>
      </c>
      <c r="C23" s="410" t="str">
        <f>'3.5 OTC - Equities'!B1</f>
        <v>2</v>
      </c>
      <c r="D23" s="74"/>
    </row>
    <row r="24" spans="1:4" x14ac:dyDescent="0.25">
      <c r="A24" s="74"/>
      <c r="B24" s="127" t="s">
        <v>2794</v>
      </c>
      <c r="C24" s="410" t="str">
        <f>'3.6 OTC - Precious metals'!B1</f>
        <v>2</v>
      </c>
      <c r="D24" s="74"/>
    </row>
    <row r="25" spans="1:4" x14ac:dyDescent="0.25">
      <c r="A25" s="74"/>
      <c r="B25" s="127" t="s">
        <v>2795</v>
      </c>
      <c r="C25" s="410" t="str">
        <f>'3.7 OTC - Commodities'!B1</f>
        <v>2</v>
      </c>
      <c r="D25" s="74"/>
    </row>
    <row r="26" spans="1:4" x14ac:dyDescent="0.25">
      <c r="A26" s="74"/>
      <c r="B26" s="127" t="s">
        <v>2796</v>
      </c>
      <c r="C26" s="410" t="str">
        <f>'3.8 SAC Netted Exposures'!B1</f>
        <v>1</v>
      </c>
      <c r="D26" s="74"/>
    </row>
    <row r="27" spans="1:4" x14ac:dyDescent="0.25">
      <c r="A27" s="74"/>
      <c r="B27" s="127" t="s">
        <v>2797</v>
      </c>
      <c r="C27" s="410" t="str">
        <f>'3.9 SAC Summary'!B1</f>
        <v>2</v>
      </c>
      <c r="D27" s="74"/>
    </row>
    <row r="28" spans="1:4" x14ac:dyDescent="0.25">
      <c r="A28" s="74"/>
      <c r="B28" s="127"/>
      <c r="C28" s="410"/>
      <c r="D28" s="74"/>
    </row>
    <row r="29" spans="1:4" x14ac:dyDescent="0.25">
      <c r="A29" s="96" t="s">
        <v>2801</v>
      </c>
      <c r="B29" s="127"/>
      <c r="C29" s="410"/>
      <c r="D29" s="74"/>
    </row>
    <row r="30" spans="1:4" x14ac:dyDescent="0.25">
      <c r="A30" s="74"/>
      <c r="B30" s="127" t="s">
        <v>2802</v>
      </c>
      <c r="C30" s="410" t="str">
        <f>'4.1 BIA'!B1</f>
        <v>2</v>
      </c>
      <c r="D30" s="74"/>
    </row>
    <row r="31" spans="1:4" x14ac:dyDescent="0.25">
      <c r="A31" s="74"/>
      <c r="B31" s="127" t="s">
        <v>2803</v>
      </c>
      <c r="C31" s="410" t="str">
        <f>'4.2 SAO'!B1</f>
        <v>2</v>
      </c>
      <c r="D31" s="74"/>
    </row>
    <row r="32" spans="1:4" x14ac:dyDescent="0.25">
      <c r="A32" s="74"/>
      <c r="B32" s="127"/>
      <c r="C32" s="410"/>
      <c r="D32" s="74"/>
    </row>
    <row r="33" spans="1:4" x14ac:dyDescent="0.25">
      <c r="A33" s="96" t="s">
        <v>2805</v>
      </c>
      <c r="B33" s="127"/>
      <c r="C33" s="410"/>
      <c r="D33" s="74"/>
    </row>
    <row r="34" spans="1:4" x14ac:dyDescent="0.25">
      <c r="A34" s="74"/>
      <c r="B34" s="127" t="s">
        <v>2806</v>
      </c>
      <c r="C34" s="410" t="str">
        <f>'5.1 FX &amp; Gold'!B1</f>
        <v>2</v>
      </c>
      <c r="D34" s="74"/>
    </row>
    <row r="35" spans="1:4" x14ac:dyDescent="0.25">
      <c r="A35" s="74"/>
      <c r="B35" s="127" t="s">
        <v>2807</v>
      </c>
      <c r="C35" s="410" t="str">
        <f>'5.2 Commodities'!B1</f>
        <v>2</v>
      </c>
      <c r="D35" s="74"/>
    </row>
    <row r="36" spans="1:4" x14ac:dyDescent="0.25">
      <c r="A36" s="74"/>
      <c r="B36" s="127" t="s">
        <v>2808</v>
      </c>
      <c r="C36" s="410" t="str">
        <f>'5.3 Settlement Risk-Credit Risk'!B1</f>
        <v>2</v>
      </c>
      <c r="D36" s="74"/>
    </row>
    <row r="37" spans="1:4" x14ac:dyDescent="0.25">
      <c r="A37" s="74"/>
      <c r="B37" s="127" t="s">
        <v>2809</v>
      </c>
      <c r="C37" s="410" t="str">
        <f>'5.4 Settlement Risk - Capital'!B1</f>
        <v>2</v>
      </c>
      <c r="D37" s="74"/>
    </row>
    <row r="38" spans="1:4" x14ac:dyDescent="0.25">
      <c r="A38" s="74"/>
      <c r="B38" s="127"/>
      <c r="C38" s="410"/>
      <c r="D38" s="74"/>
    </row>
    <row r="39" spans="1:4" x14ac:dyDescent="0.25">
      <c r="A39" s="96" t="s">
        <v>2810</v>
      </c>
      <c r="B39" s="127"/>
      <c r="C39" s="410"/>
      <c r="D39" s="74"/>
    </row>
    <row r="40" spans="1:4" x14ac:dyDescent="0.25">
      <c r="A40" s="74"/>
      <c r="B40" s="127" t="s">
        <v>2813</v>
      </c>
      <c r="C40" s="410" t="str">
        <f>'6.1 Capital Adequacy'!B1</f>
        <v>4</v>
      </c>
      <c r="D40" s="74"/>
    </row>
    <row r="41" spans="1:4" x14ac:dyDescent="0.25">
      <c r="A41" s="74"/>
      <c r="B41" s="127" t="s">
        <v>2814</v>
      </c>
      <c r="C41" s="410" t="str">
        <f>'6.2 Leverage Ratio'!B1</f>
        <v>2</v>
      </c>
      <c r="D41" s="74"/>
    </row>
    <row r="42" spans="1:4" x14ac:dyDescent="0.25">
      <c r="A42" s="74"/>
      <c r="B42" s="74"/>
      <c r="C42" s="410"/>
      <c r="D42" s="74"/>
    </row>
    <row r="43" spans="1:4" x14ac:dyDescent="0.25">
      <c r="A43" s="426" t="s">
        <v>2815</v>
      </c>
      <c r="B43" s="427"/>
      <c r="C43" s="386"/>
      <c r="D43" s="11"/>
    </row>
    <row r="44" spans="1:4" x14ac:dyDescent="0.25">
      <c r="A44" s="11"/>
      <c r="B44" s="427" t="s">
        <v>2816</v>
      </c>
      <c r="C44" s="386">
        <f>'7.1 IRRBB - Summary'!B1</f>
        <v>1</v>
      </c>
      <c r="D44" s="11"/>
    </row>
    <row r="45" spans="1:4" x14ac:dyDescent="0.25">
      <c r="A45" s="11"/>
      <c r="B45" s="427" t="s">
        <v>2817</v>
      </c>
      <c r="C45" s="386" t="str">
        <f>'7.2 IRRBB - Accounting Currency'!B1</f>
        <v>2</v>
      </c>
      <c r="D45" s="11"/>
    </row>
    <row r="46" spans="1:4" x14ac:dyDescent="0.25">
      <c r="A46" s="11"/>
      <c r="B46" s="427" t="s">
        <v>2818</v>
      </c>
      <c r="C46" s="386" t="str">
        <f>'7.3 IRRBB - Major 1'!B1</f>
        <v>2</v>
      </c>
      <c r="D46" s="11"/>
    </row>
    <row r="47" spans="1:4" x14ac:dyDescent="0.25">
      <c r="A47" s="11"/>
      <c r="B47" s="427" t="s">
        <v>2819</v>
      </c>
      <c r="C47" s="386" t="str">
        <f>'7.4 IRRBB - Major 2'!B1</f>
        <v>2</v>
      </c>
      <c r="D47" s="11"/>
    </row>
    <row r="48" spans="1:4" x14ac:dyDescent="0.25">
      <c r="A48" s="11"/>
      <c r="B48" s="427" t="s">
        <v>2820</v>
      </c>
      <c r="C48" s="386" t="str">
        <f>'7.5 IRRBB - Major 3'!B1</f>
        <v>2</v>
      </c>
      <c r="D48" s="11"/>
    </row>
    <row r="49" spans="1:4" x14ac:dyDescent="0.25">
      <c r="A49" s="11"/>
      <c r="B49" s="427" t="s">
        <v>2821</v>
      </c>
      <c r="C49" s="386" t="str">
        <f>'7.6 IRRBB - Minor'!B1</f>
        <v>2</v>
      </c>
      <c r="D49" s="11"/>
    </row>
    <row r="50" spans="1:4" x14ac:dyDescent="0.25">
      <c r="A50" s="11"/>
      <c r="B50" s="427"/>
      <c r="C50" s="386"/>
      <c r="D50" s="11"/>
    </row>
    <row r="51" spans="1:4" x14ac:dyDescent="0.25">
      <c r="A51" s="426" t="s">
        <v>2822</v>
      </c>
      <c r="B51" s="427"/>
      <c r="C51" s="386"/>
      <c r="D51" s="11"/>
    </row>
    <row r="52" spans="1:4" x14ac:dyDescent="0.25">
      <c r="A52" s="11"/>
      <c r="B52" s="427" t="s">
        <v>2823</v>
      </c>
      <c r="C52" s="386" t="str">
        <f>'8.1 Asset Quality &amp; Provisions'!B1</f>
        <v>2</v>
      </c>
      <c r="D52" s="11"/>
    </row>
    <row r="53" spans="1:4" x14ac:dyDescent="0.25">
      <c r="A53" s="11"/>
      <c r="B53" s="427" t="s">
        <v>2824</v>
      </c>
      <c r="C53" s="386" t="str">
        <f>'8.2 Loan Security'!B1</f>
        <v>3</v>
      </c>
      <c r="D53" s="11"/>
    </row>
    <row r="54" spans="1:4" x14ac:dyDescent="0.25">
      <c r="A54" s="11"/>
      <c r="B54" s="427" t="s">
        <v>2825</v>
      </c>
      <c r="C54" s="386" t="str">
        <f>'8.3 Total Deposits'!B1</f>
        <v>3</v>
      </c>
      <c r="D54" s="11"/>
    </row>
    <row r="55" spans="1:4" x14ac:dyDescent="0.25">
      <c r="A55" s="11"/>
      <c r="B55" s="427" t="s">
        <v>2826</v>
      </c>
      <c r="C55" s="386" t="str">
        <f>'8.4 Lending by Sector'!B1</f>
        <v>3</v>
      </c>
      <c r="D55" s="11"/>
    </row>
    <row r="56" spans="1:4" x14ac:dyDescent="0.25">
      <c r="A56" s="11"/>
      <c r="B56" s="427" t="s">
        <v>2827</v>
      </c>
      <c r="C56" s="386" t="str">
        <f>'8.5 Large Exposures'!B1</f>
        <v>3</v>
      </c>
      <c r="D56" s="11"/>
    </row>
    <row r="57" spans="1:4" x14ac:dyDescent="0.25">
      <c r="A57" s="11"/>
      <c r="B57" s="427" t="s">
        <v>2828</v>
      </c>
      <c r="C57" s="386" t="str">
        <f>'8.6 Exempt Large Exposures'!B1</f>
        <v>2</v>
      </c>
      <c r="D57" s="11"/>
    </row>
    <row r="58" spans="1:4" x14ac:dyDescent="0.25">
      <c r="A58" s="11"/>
      <c r="B58" s="427"/>
      <c r="C58" s="386"/>
      <c r="D58" s="11"/>
    </row>
    <row r="59" spans="1:4" s="257" customFormat="1" x14ac:dyDescent="0.25">
      <c r="A59" s="426" t="s">
        <v>2829</v>
      </c>
      <c r="B59" s="426"/>
      <c r="C59" s="430"/>
      <c r="D59" s="426"/>
    </row>
    <row r="60" spans="1:4" x14ac:dyDescent="0.25">
      <c r="A60" s="11"/>
      <c r="B60" s="427" t="s">
        <v>2830</v>
      </c>
      <c r="C60" s="386" t="str">
        <f>'9.1 Fiduciary Activity'!B1</f>
        <v>2</v>
      </c>
      <c r="D60" s="11"/>
    </row>
    <row r="61" spans="1:4" x14ac:dyDescent="0.25">
      <c r="A61" s="11"/>
      <c r="B61" s="427" t="s">
        <v>2831</v>
      </c>
      <c r="C61" s="386" t="str">
        <f>'9.2 Parent Accounts'!B1</f>
        <v>4</v>
      </c>
      <c r="D61" s="11"/>
    </row>
    <row r="62" spans="1:4" x14ac:dyDescent="0.25">
      <c r="A62" s="11"/>
      <c r="B62" s="427" t="s">
        <v>2832</v>
      </c>
      <c r="C62" s="386" t="str">
        <f>'9.3 Additional Detail'!B1</f>
        <v>2</v>
      </c>
      <c r="D62" s="11"/>
    </row>
    <row r="63" spans="1:4" x14ac:dyDescent="0.25">
      <c r="A63" s="11"/>
      <c r="B63" s="427" t="s">
        <v>2845</v>
      </c>
      <c r="C63" s="386" t="str">
        <f>'9.4 Commentary on Movements'!B1</f>
        <v>2</v>
      </c>
      <c r="D63" s="11"/>
    </row>
    <row r="64" spans="1:4" x14ac:dyDescent="0.25">
      <c r="A64" s="11"/>
      <c r="B64" s="427" t="s">
        <v>2833</v>
      </c>
      <c r="C64" s="386" t="str">
        <f>'9.5 DCS Data'!B1</f>
        <v>2</v>
      </c>
      <c r="D64" s="11"/>
    </row>
    <row r="65" spans="1:4" x14ac:dyDescent="0.25">
      <c r="A65" s="11"/>
      <c r="B65" s="427" t="s">
        <v>2834</v>
      </c>
      <c r="C65" s="386" t="str">
        <f>'9.6 FIRB Detail'!B1</f>
        <v>2</v>
      </c>
      <c r="D65" s="11"/>
    </row>
    <row r="66" spans="1:4" x14ac:dyDescent="0.25">
      <c r="A66" s="11"/>
      <c r="B66" s="427" t="s">
        <v>2835</v>
      </c>
      <c r="C66" s="386" t="str">
        <f>'9.7 AIRB Detail'!B1</f>
        <v>2</v>
      </c>
      <c r="D66" s="11"/>
    </row>
    <row r="67" spans="1:4" x14ac:dyDescent="0.25">
      <c r="A67" s="11"/>
      <c r="B67" s="427" t="s">
        <v>2836</v>
      </c>
      <c r="C67" s="386" t="str">
        <f>'9.8 Local Interbank Market'!B1</f>
        <v>2</v>
      </c>
      <c r="D67" s="11"/>
    </row>
    <row r="68" spans="1:4" x14ac:dyDescent="0.25">
      <c r="A68" s="11"/>
      <c r="B68" s="427" t="s">
        <v>2837</v>
      </c>
      <c r="C68" s="386">
        <f>'9.9 Other Information'!B1</f>
        <v>1</v>
      </c>
      <c r="D68" s="11"/>
    </row>
    <row r="69" spans="1:4" x14ac:dyDescent="0.25">
      <c r="A69" s="11"/>
      <c r="B69" s="427" t="s">
        <v>2838</v>
      </c>
      <c r="C69" s="386">
        <f>'9.10 Directors Interests'!B1</f>
        <v>1</v>
      </c>
      <c r="D69" s="11"/>
    </row>
    <row r="70" spans="1:4" x14ac:dyDescent="0.25">
      <c r="A70" s="11"/>
      <c r="B70" s="427"/>
      <c r="C70" s="386"/>
      <c r="D70" s="11"/>
    </row>
    <row r="71" spans="1:4" s="257" customFormat="1" x14ac:dyDescent="0.25">
      <c r="A71" s="426" t="s">
        <v>2839</v>
      </c>
      <c r="B71" s="426"/>
      <c r="C71" s="430"/>
      <c r="D71" s="426"/>
    </row>
    <row r="72" spans="1:4" x14ac:dyDescent="0.25">
      <c r="A72" s="11"/>
      <c r="B72" s="427" t="s">
        <v>2840</v>
      </c>
      <c r="C72" s="386" t="str">
        <f>'10.1 Funding Concentrations'!B1</f>
        <v>3</v>
      </c>
      <c r="D72" s="11"/>
    </row>
    <row r="73" spans="1:4" x14ac:dyDescent="0.25">
      <c r="A73" s="11"/>
      <c r="B73" s="427" t="s">
        <v>2841</v>
      </c>
      <c r="C73" s="386" t="str">
        <f>'10.2 HQLA Details'!B1</f>
        <v>4</v>
      </c>
      <c r="D73" s="11"/>
    </row>
    <row r="74" spans="1:4" x14ac:dyDescent="0.25">
      <c r="A74" s="11"/>
      <c r="B74" s="427" t="s">
        <v>2842</v>
      </c>
      <c r="C74" s="386" t="str">
        <f>'10.3 LCR History'!B1</f>
        <v>3</v>
      </c>
      <c r="D74" s="11"/>
    </row>
    <row r="75" spans="1:4" x14ac:dyDescent="0.25">
      <c r="A75" s="11"/>
      <c r="B75" s="427" t="s">
        <v>2843</v>
      </c>
      <c r="C75" s="386" t="str">
        <f>'10.4 LMR History'!B1</f>
        <v>3</v>
      </c>
      <c r="D75" s="11"/>
    </row>
    <row r="76" spans="1:4" x14ac:dyDescent="0.25">
      <c r="A76" s="11"/>
      <c r="B76" s="427" t="s">
        <v>2844</v>
      </c>
      <c r="C76" s="386" t="str">
        <f>'10.5 Cashflows'!B1</f>
        <v>2</v>
      </c>
      <c r="D76" s="11"/>
    </row>
    <row r="77" spans="1:4" x14ac:dyDescent="0.25">
      <c r="A77" s="244"/>
      <c r="B77" s="244"/>
      <c r="C77" s="763"/>
      <c r="D77" s="244"/>
    </row>
  </sheetData>
  <hyperlinks>
    <hyperlink ref="B4" location="'Submission Header'!A1" display="Submission Header" xr:uid="{00000000-0004-0000-0000-000000000000}"/>
    <hyperlink ref="B7" location="'1.1 HQLA'!A1" display="1.1 HQLA" xr:uid="{00000000-0004-0000-0000-000001000000}"/>
    <hyperlink ref="B8" location="'1.2 LCR-LMR'!A1" display="1.2 LCR-LMR" xr:uid="{00000000-0004-0000-0000-000002000000}"/>
    <hyperlink ref="B9" location="'1.3 NSFR'!A1" display="1.3 NSFR" xr:uid="{00000000-0004-0000-0000-000003000000}"/>
    <hyperlink ref="B30" location="'4.1 BIA'!A1" display="4.1 BIA" xr:uid="{00000000-0004-0000-0000-000004000000}"/>
    <hyperlink ref="B31" location="'4.2 SAO'!A1" display="4.2 SAO" xr:uid="{00000000-0004-0000-0000-000005000000}"/>
    <hyperlink ref="B12" location="'2.1 BS Assets'!A1" display="BS Assets" xr:uid="{00000000-0004-0000-0000-000006000000}"/>
    <hyperlink ref="B13" location="'2.2 Credit Summary'!A1" display="2.2 Credit Summary" xr:uid="{00000000-0004-0000-0000-000007000000}"/>
    <hyperlink ref="B14" location="'2.3 BS Liabilities'!A1" display="2.3 BS Liabilities" xr:uid="{00000000-0004-0000-0000-000008000000}"/>
    <hyperlink ref="B15" location="'2.4 Off Balance Sheet'!A1" display="2.4 Off Balance Sheet" xr:uid="{00000000-0004-0000-0000-000009000000}"/>
    <hyperlink ref="B16" location="'2.5 Profit and Loss'!A1" display="2.5 Profit and Loss" xr:uid="{00000000-0004-0000-0000-00000A000000}"/>
    <hyperlink ref="B34" location="'5.1 FX &amp; Gold'!A1" display="FX &amp; Gold" xr:uid="{00000000-0004-0000-0000-00000B000000}"/>
    <hyperlink ref="B35" location="Commodities!A1" display="Commodities" xr:uid="{00000000-0004-0000-0000-00000C000000}"/>
    <hyperlink ref="B37" location="'Settlement Risk - Capital Risk'!A1" display="Settlement Risk - Capital Risk" xr:uid="{00000000-0004-0000-0000-00000D000000}"/>
    <hyperlink ref="B36" location="'Settlement Risk - Credit Risk'!A1" display="Settlement Risk - Credit Risk" xr:uid="{00000000-0004-0000-0000-00000E000000}"/>
    <hyperlink ref="B40" location="'6.1 Capital Adequacy'!A1" display="Capital Adequacy" xr:uid="{00000000-0004-0000-0000-00000F000000}"/>
    <hyperlink ref="B41" location="'6.2 Leverage Ratio'!A1" display="Leverage Ratio" xr:uid="{00000000-0004-0000-0000-000010000000}"/>
    <hyperlink ref="B19" location="'3.1 SAC BS'!A1" display="SAC BS" xr:uid="{00000000-0004-0000-0000-000011000000}"/>
    <hyperlink ref="B20" location="'3.2 SAC OBS'!A1" display="3.2 SAC OBS" xr:uid="{00000000-0004-0000-0000-000012000000}"/>
    <hyperlink ref="B21" location="'3.3 OTC - Interest rates'!A1" display="3.3 OTC - Interest Rates" xr:uid="{00000000-0004-0000-0000-000013000000}"/>
    <hyperlink ref="B22" location="'3.4 OTC - FX &amp; gold'!A1" display="3.4 OTC - FX &amp; Gold" xr:uid="{00000000-0004-0000-0000-000014000000}"/>
    <hyperlink ref="B23" location="'3.5 OTC - Equities'!A1" display="3.5 OTC - Equities" xr:uid="{00000000-0004-0000-0000-000015000000}"/>
    <hyperlink ref="B24" location="'3.6 OTC - Precious metals'!A1" display="3.6 OTC - Precious Metals" xr:uid="{00000000-0004-0000-0000-000016000000}"/>
    <hyperlink ref="B25" location="'3.7 OTC - Commodities'!A1" display="3.7 OTC - Commodities" xr:uid="{00000000-0004-0000-0000-000017000000}"/>
    <hyperlink ref="B26" location="'3.8 SAC Netted Exposures'!A1" display="3.8 SAC Netted" xr:uid="{00000000-0004-0000-0000-000018000000}"/>
    <hyperlink ref="B27" location="'3.9 SAC Summary'!A1" display="3.9 SAC Summary" xr:uid="{00000000-0004-0000-0000-000019000000}"/>
    <hyperlink ref="B76" location="'10.5 Cashflows'!A1" display="10.5 Cashflows" xr:uid="{00000000-0004-0000-0000-00001A000000}"/>
    <hyperlink ref="B75" location="'10.4 LMR History'!A1" display="10.4 LMR History" xr:uid="{00000000-0004-0000-0000-00001B000000}"/>
    <hyperlink ref="B74" location="'10.3 LCR History'!A1" display="10.3 LCR History" xr:uid="{00000000-0004-0000-0000-00001C000000}"/>
    <hyperlink ref="B52" location="'8.1 Asset Quality &amp; Provisions'!A1" display="8.1 Asset Quality &amp; Provisions" xr:uid="{00000000-0004-0000-0000-00001D000000}"/>
    <hyperlink ref="B44" location="'7.1 IRRBB - Summary'!A1" display="7.1 IRRBB - Summary" xr:uid="{00000000-0004-0000-0000-00001E000000}"/>
    <hyperlink ref="B45" location="'7.2 IRRBB - Accounting Currency'!A1" display="7.2 IRRBB - Accounting Currency" xr:uid="{00000000-0004-0000-0000-00001F000000}"/>
    <hyperlink ref="B46" location="'7.3 IRRBB - Major 1'!A1" display="7.3 IRRBB - Major 1" xr:uid="{00000000-0004-0000-0000-000020000000}"/>
    <hyperlink ref="B47" location="'7.4 IRRBB - Major 2'!A1" display="7.4 IRRBB - Major 2" xr:uid="{00000000-0004-0000-0000-000021000000}"/>
    <hyperlink ref="B48" location="'7.5 IRRBB - Major 3'!A1" display="7.5 IRRBB - Major 3" xr:uid="{00000000-0004-0000-0000-000022000000}"/>
    <hyperlink ref="B49" location="'7.6 IRRBB - Minor'!A1" display="7.6 IRRBB - Minor Currency" xr:uid="{00000000-0004-0000-0000-000023000000}"/>
    <hyperlink ref="B53" location="'8.2 Loan Security'!A1" display="8.2 Loan Security" xr:uid="{00000000-0004-0000-0000-000024000000}"/>
    <hyperlink ref="B54" location="'8.3 Total Deposits'!A1" display="8.3 Total Deposits" xr:uid="{00000000-0004-0000-0000-000025000000}"/>
    <hyperlink ref="B55" location="'8.4 Lending by Sector'!A1" display="8.4 Lending by Sector" xr:uid="{00000000-0004-0000-0000-000026000000}"/>
    <hyperlink ref="B56" location="'8.5 Large Exposures'!A1" display="8.5 Large Exposures" xr:uid="{00000000-0004-0000-0000-000027000000}"/>
    <hyperlink ref="B57" location="'8.6 Exempt Large Exposures'!A1" display="8.6 Exempt Large Exposures" xr:uid="{00000000-0004-0000-0000-000028000000}"/>
    <hyperlink ref="B60" location="'9.1 Fiduciary Activity'!A1" display="9.1 Fiduciary Activity" xr:uid="{00000000-0004-0000-0000-000029000000}"/>
    <hyperlink ref="B73" location="'10.2 HQLA Details'!A1" display="10.2 HQLA Details" xr:uid="{00000000-0004-0000-0000-00002A000000}"/>
    <hyperlink ref="B72" location="'10.1 Funding Concentrations'!A1" display="10.1 Funding Concentrations" xr:uid="{00000000-0004-0000-0000-00002B000000}"/>
    <hyperlink ref="B61" location="'9.2 Parent Accounts'!A1" display="9.2 Parent Accounts" xr:uid="{00000000-0004-0000-0000-00002C000000}"/>
    <hyperlink ref="B62" location="'9.3 Additional Detail'!A1" display="9.3 Additional Detail" xr:uid="{00000000-0004-0000-0000-00002D000000}"/>
    <hyperlink ref="B63" location="'9.4 Commentary on Movements'!A1" display="9.4 Commentary on Movements" xr:uid="{00000000-0004-0000-0000-00002E000000}"/>
    <hyperlink ref="B64" location="'9.5 DCS Data'!A1" display="9.5 DCS Data" xr:uid="{00000000-0004-0000-0000-00002F000000}"/>
    <hyperlink ref="B65" location="'9.6 FIRB Detail'!A1" display="9.6 FIRB Detail" xr:uid="{00000000-0004-0000-0000-000030000000}"/>
    <hyperlink ref="B66" location="'9.7 AIRB Detail'!A1" display="9.7 AIRB Detail" xr:uid="{00000000-0004-0000-0000-000031000000}"/>
    <hyperlink ref="B67" location="'9.8 Local Interbank Market'!A1" display="9.8 Local Interbank Market" xr:uid="{00000000-0004-0000-0000-000032000000}"/>
    <hyperlink ref="B68" location="'9.9 Other Information'!A1" display="9.9 Other Information" xr:uid="{00000000-0004-0000-0000-000033000000}"/>
    <hyperlink ref="B69" location="'9.10 Directors Interests'!A1" display="9.10 Directors Interests" xr:uid="{00000000-0004-0000-0000-000034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D37"/>
  <sheetViews>
    <sheetView workbookViewId="0">
      <pane xSplit="2" ySplit="2" topLeftCell="C3" activePane="bottomRight" state="frozen"/>
      <selection pane="topRight" activeCell="C1" sqref="C1"/>
      <selection pane="bottomLeft" activeCell="A3" sqref="A3"/>
      <selection pane="bottomRight" activeCell="C6" sqref="C6"/>
    </sheetView>
  </sheetViews>
  <sheetFormatPr defaultRowHeight="15" x14ac:dyDescent="0.25"/>
  <cols>
    <col min="2" max="2" width="100.5703125" bestFit="1" customWidth="1"/>
    <col min="3" max="3" width="23" customWidth="1"/>
  </cols>
  <sheetData>
    <row r="1" spans="1:4" ht="15.75" thickBot="1" x14ac:dyDescent="0.3">
      <c r="A1" s="96" t="s">
        <v>1</v>
      </c>
      <c r="B1" s="97" t="s">
        <v>2856</v>
      </c>
      <c r="C1" s="74"/>
      <c r="D1" s="74"/>
    </row>
    <row r="2" spans="1:4" ht="15.75" thickBot="1" x14ac:dyDescent="0.3">
      <c r="A2" s="120" t="s">
        <v>0</v>
      </c>
      <c r="B2" s="121" t="s">
        <v>6</v>
      </c>
      <c r="C2" s="207" t="s">
        <v>82</v>
      </c>
      <c r="D2" s="74"/>
    </row>
    <row r="3" spans="1:4" x14ac:dyDescent="0.25">
      <c r="A3" s="115" t="s">
        <v>510</v>
      </c>
      <c r="B3" s="116" t="s">
        <v>509</v>
      </c>
      <c r="C3" s="32"/>
      <c r="D3" s="74"/>
    </row>
    <row r="4" spans="1:4" ht="15.75" thickBot="1" x14ac:dyDescent="0.3">
      <c r="A4" s="50" t="s">
        <v>508</v>
      </c>
      <c r="B4" s="51" t="s">
        <v>507</v>
      </c>
      <c r="C4" s="204"/>
      <c r="D4" s="74"/>
    </row>
    <row r="5" spans="1:4" ht="15.75" thickBot="1" x14ac:dyDescent="0.3">
      <c r="A5" s="50" t="s">
        <v>506</v>
      </c>
      <c r="B5" s="51" t="s">
        <v>197</v>
      </c>
      <c r="C5" s="94">
        <f>C3-C4</f>
        <v>0</v>
      </c>
      <c r="D5" s="74"/>
    </row>
    <row r="6" spans="1:4" x14ac:dyDescent="0.25">
      <c r="A6" s="50" t="s">
        <v>505</v>
      </c>
      <c r="B6" s="51" t="s">
        <v>504</v>
      </c>
      <c r="C6" s="206"/>
      <c r="D6" s="74"/>
    </row>
    <row r="7" spans="1:4" x14ac:dyDescent="0.25">
      <c r="A7" s="50" t="s">
        <v>503</v>
      </c>
      <c r="B7" s="51" t="s">
        <v>502</v>
      </c>
      <c r="C7" s="32"/>
      <c r="D7" s="74"/>
    </row>
    <row r="8" spans="1:4" x14ac:dyDescent="0.25">
      <c r="A8" s="50" t="s">
        <v>501</v>
      </c>
      <c r="B8" s="51" t="s">
        <v>500</v>
      </c>
      <c r="C8" s="32"/>
      <c r="D8" s="74"/>
    </row>
    <row r="9" spans="1:4" ht="15.75" thickBot="1" x14ac:dyDescent="0.3">
      <c r="A9" s="50" t="s">
        <v>499</v>
      </c>
      <c r="B9" s="51" t="s">
        <v>498</v>
      </c>
      <c r="C9" s="204"/>
      <c r="D9" s="74"/>
    </row>
    <row r="10" spans="1:4" ht="15.75" thickBot="1" x14ac:dyDescent="0.3">
      <c r="A10" s="50" t="s">
        <v>371</v>
      </c>
      <c r="B10" s="51" t="s">
        <v>497</v>
      </c>
      <c r="C10" s="94">
        <f>SUM(C5:C9)</f>
        <v>0</v>
      </c>
      <c r="D10" s="74"/>
    </row>
    <row r="11" spans="1:4" x14ac:dyDescent="0.25">
      <c r="A11" s="50" t="s">
        <v>496</v>
      </c>
      <c r="B11" s="51" t="s">
        <v>495</v>
      </c>
      <c r="C11" s="206"/>
      <c r="D11" s="74"/>
    </row>
    <row r="12" spans="1:4" x14ac:dyDescent="0.25">
      <c r="A12" s="50" t="s">
        <v>494</v>
      </c>
      <c r="B12" s="51" t="s">
        <v>493</v>
      </c>
      <c r="C12" s="32"/>
      <c r="D12" s="74"/>
    </row>
    <row r="13" spans="1:4" x14ac:dyDescent="0.25">
      <c r="A13" s="50" t="s">
        <v>492</v>
      </c>
      <c r="B13" s="51" t="s">
        <v>491</v>
      </c>
      <c r="C13" s="32"/>
      <c r="D13" s="74"/>
    </row>
    <row r="14" spans="1:4" x14ac:dyDescent="0.25">
      <c r="A14" s="50" t="s">
        <v>490</v>
      </c>
      <c r="B14" s="51" t="s">
        <v>489</v>
      </c>
      <c r="C14" s="32"/>
      <c r="D14" s="74"/>
    </row>
    <row r="15" spans="1:4" x14ac:dyDescent="0.25">
      <c r="A15" s="118" t="s">
        <v>488</v>
      </c>
      <c r="B15" s="117" t="s">
        <v>487</v>
      </c>
      <c r="C15" s="32"/>
      <c r="D15" s="74"/>
    </row>
    <row r="16" spans="1:4" ht="15.75" thickBot="1" x14ac:dyDescent="0.3">
      <c r="A16" s="118" t="s">
        <v>486</v>
      </c>
      <c r="B16" s="117" t="s">
        <v>89</v>
      </c>
      <c r="C16" s="204"/>
      <c r="D16" s="74"/>
    </row>
    <row r="17" spans="1:4" ht="15.75" thickBot="1" x14ac:dyDescent="0.3">
      <c r="A17" s="118" t="s">
        <v>369</v>
      </c>
      <c r="B17" s="117" t="s">
        <v>485</v>
      </c>
      <c r="C17" s="94">
        <f>SUM(C11:C16)</f>
        <v>0</v>
      </c>
      <c r="D17" s="74"/>
    </row>
    <row r="18" spans="1:4" x14ac:dyDescent="0.25">
      <c r="A18" s="118" t="s">
        <v>484</v>
      </c>
      <c r="B18" s="117" t="s">
        <v>483</v>
      </c>
      <c r="C18" s="32"/>
      <c r="D18" s="74"/>
    </row>
    <row r="19" spans="1:4" ht="15.75" thickBot="1" x14ac:dyDescent="0.3">
      <c r="A19" s="118" t="s">
        <v>482</v>
      </c>
      <c r="B19" s="117" t="s">
        <v>481</v>
      </c>
      <c r="C19" s="204"/>
      <c r="D19" s="74"/>
    </row>
    <row r="20" spans="1:4" ht="15.75" thickBot="1" x14ac:dyDescent="0.3">
      <c r="A20" s="136" t="s">
        <v>367</v>
      </c>
      <c r="B20" s="109" t="s">
        <v>480</v>
      </c>
      <c r="C20" s="94">
        <f>SUM(C18:C19)</f>
        <v>0</v>
      </c>
      <c r="D20" s="74"/>
    </row>
    <row r="21" spans="1:4" ht="15.75" thickBot="1" x14ac:dyDescent="0.3">
      <c r="A21" s="120" t="s">
        <v>364</v>
      </c>
      <c r="B21" s="121" t="s">
        <v>195</v>
      </c>
      <c r="C21" s="282">
        <f>C10+C17+C20</f>
        <v>0</v>
      </c>
      <c r="D21" s="74"/>
    </row>
    <row r="22" spans="1:4" x14ac:dyDescent="0.25">
      <c r="A22" s="115" t="s">
        <v>362</v>
      </c>
      <c r="B22" s="116" t="s">
        <v>479</v>
      </c>
      <c r="C22" s="32"/>
      <c r="D22" s="74"/>
    </row>
    <row r="23" spans="1:4" x14ac:dyDescent="0.25">
      <c r="A23" s="118" t="s">
        <v>360</v>
      </c>
      <c r="B23" s="117" t="s">
        <v>478</v>
      </c>
      <c r="C23" s="32"/>
      <c r="D23" s="74"/>
    </row>
    <row r="24" spans="1:4" x14ac:dyDescent="0.25">
      <c r="A24" s="118" t="s">
        <v>358</v>
      </c>
      <c r="B24" s="117" t="s">
        <v>477</v>
      </c>
      <c r="C24" s="32"/>
      <c r="D24" s="74"/>
    </row>
    <row r="25" spans="1:4" x14ac:dyDescent="0.25">
      <c r="A25" s="118" t="s">
        <v>356</v>
      </c>
      <c r="B25" s="117" t="s">
        <v>476</v>
      </c>
      <c r="C25" s="32"/>
      <c r="D25" s="74"/>
    </row>
    <row r="26" spans="1:4" x14ac:dyDescent="0.25">
      <c r="A26" s="118" t="s">
        <v>441</v>
      </c>
      <c r="B26" s="117" t="s">
        <v>475</v>
      </c>
      <c r="C26" s="32"/>
      <c r="D26" s="74"/>
    </row>
    <row r="27" spans="1:4" x14ac:dyDescent="0.25">
      <c r="A27" s="118" t="s">
        <v>474</v>
      </c>
      <c r="B27" s="117" t="s">
        <v>473</v>
      </c>
      <c r="C27" s="32"/>
      <c r="D27" s="74"/>
    </row>
    <row r="28" spans="1:4" ht="15.75" thickBot="1" x14ac:dyDescent="0.3">
      <c r="A28" s="136" t="s">
        <v>472</v>
      </c>
      <c r="B28" s="109" t="s">
        <v>471</v>
      </c>
      <c r="C28" s="32"/>
      <c r="D28" s="74"/>
    </row>
    <row r="29" spans="1:4" ht="15.75" thickBot="1" x14ac:dyDescent="0.3">
      <c r="A29" s="120" t="s">
        <v>354</v>
      </c>
      <c r="B29" s="121" t="s">
        <v>470</v>
      </c>
      <c r="C29" s="282">
        <f>SUM(C22:C28)</f>
        <v>0</v>
      </c>
      <c r="D29" s="74"/>
    </row>
    <row r="30" spans="1:4" ht="15.75" thickBot="1" x14ac:dyDescent="0.3">
      <c r="A30" s="119" t="s">
        <v>352</v>
      </c>
      <c r="B30" s="112" t="s">
        <v>469</v>
      </c>
      <c r="C30" s="32"/>
      <c r="D30" s="74"/>
    </row>
    <row r="31" spans="1:4" ht="15.75" thickBot="1" x14ac:dyDescent="0.3">
      <c r="A31" s="120" t="s">
        <v>312</v>
      </c>
      <c r="B31" s="121" t="s">
        <v>468</v>
      </c>
      <c r="C31" s="282">
        <f>C21-C29-C30</f>
        <v>0</v>
      </c>
      <c r="D31" s="74"/>
    </row>
    <row r="32" spans="1:4" x14ac:dyDescent="0.25">
      <c r="A32" s="115" t="s">
        <v>310</v>
      </c>
      <c r="B32" s="116" t="s">
        <v>467</v>
      </c>
      <c r="C32" s="32"/>
      <c r="D32" s="74"/>
    </row>
    <row r="33" spans="1:4" ht="15.75" thickBot="1" x14ac:dyDescent="0.3">
      <c r="A33" s="136" t="s">
        <v>308</v>
      </c>
      <c r="B33" s="109" t="s">
        <v>466</v>
      </c>
      <c r="C33" s="32"/>
      <c r="D33" s="74"/>
    </row>
    <row r="34" spans="1:4" ht="15.75" thickBot="1" x14ac:dyDescent="0.3">
      <c r="A34" s="120" t="s">
        <v>295</v>
      </c>
      <c r="B34" s="121" t="s">
        <v>465</v>
      </c>
      <c r="C34" s="282">
        <f>C31-C32-C33</f>
        <v>0</v>
      </c>
      <c r="D34" s="74"/>
    </row>
    <row r="35" spans="1:4" ht="15.75" thickBot="1" x14ac:dyDescent="0.3">
      <c r="A35" s="119" t="s">
        <v>293</v>
      </c>
      <c r="B35" s="112" t="s">
        <v>464</v>
      </c>
      <c r="C35" s="32"/>
      <c r="D35" s="74"/>
    </row>
    <row r="36" spans="1:4" ht="15.75" thickBot="1" x14ac:dyDescent="0.3">
      <c r="A36" s="120" t="s">
        <v>262</v>
      </c>
      <c r="B36" s="121" t="s">
        <v>463</v>
      </c>
      <c r="C36" s="282">
        <f>C34-C35</f>
        <v>0</v>
      </c>
      <c r="D36" s="74"/>
    </row>
    <row r="37" spans="1:4" x14ac:dyDescent="0.25">
      <c r="A37" s="74"/>
      <c r="B37" s="74"/>
      <c r="C37" s="74"/>
      <c r="D37" s="74"/>
    </row>
  </sheetData>
  <sheetProtection sheet="1" objects="1" scenarios="1" formatCells="0" formatColumns="0" formatRows="0" selectLockedCells="1"/>
  <dataValidations count="2">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C20" xr:uid="{00000000-0002-0000-0900-000000000000}">
      <formula1>-100000000</formula1>
      <formula2>1000000000</formula2>
    </dataValidation>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C3:C4 C6:C9 C11:C16 C18:C19 C22:C28 C30 C32:C33 C35" xr:uid="{00000000-0002-0000-0900-000001000000}">
      <formula1>-1000000000</formula1>
      <formula2>1000000000</formula2>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5" tint="0.79998168889431442"/>
  </sheetPr>
  <dimension ref="A1:F83"/>
  <sheetViews>
    <sheetView workbookViewId="0">
      <pane xSplit="2" ySplit="2" topLeftCell="C3" activePane="bottomRight" state="frozen"/>
      <selection pane="topRight" activeCell="C1" sqref="C1"/>
      <selection pane="bottomLeft" activeCell="A3" sqref="A3"/>
      <selection pane="bottomRight" activeCell="D13" sqref="D13"/>
    </sheetView>
  </sheetViews>
  <sheetFormatPr defaultRowHeight="15" x14ac:dyDescent="0.25"/>
  <cols>
    <col min="1" max="1" width="18.42578125" style="251" bestFit="1" customWidth="1"/>
    <col min="2" max="2" width="75.42578125" customWidth="1"/>
    <col min="3" max="5" width="21.7109375" customWidth="1"/>
    <col min="6" max="6" width="11" customWidth="1"/>
  </cols>
  <sheetData>
    <row r="1" spans="1:6" ht="15.75" thickBot="1" x14ac:dyDescent="0.3">
      <c r="A1" s="96" t="s">
        <v>1</v>
      </c>
      <c r="B1" s="97" t="s">
        <v>2856</v>
      </c>
      <c r="C1" s="74"/>
      <c r="D1" s="74"/>
      <c r="E1" s="74"/>
      <c r="F1" s="74"/>
    </row>
    <row r="2" spans="1:6" s="257" customFormat="1" ht="15.75" thickBot="1" x14ac:dyDescent="0.3">
      <c r="A2" s="255" t="s">
        <v>0</v>
      </c>
      <c r="B2" s="192" t="s">
        <v>626</v>
      </c>
      <c r="C2" s="232" t="s">
        <v>625</v>
      </c>
      <c r="D2" s="192" t="s">
        <v>624</v>
      </c>
      <c r="E2" s="174" t="s">
        <v>623</v>
      </c>
      <c r="F2" s="258"/>
    </row>
    <row r="3" spans="1:6" x14ac:dyDescent="0.25">
      <c r="A3" s="254" t="s">
        <v>371</v>
      </c>
      <c r="B3" s="269" t="s">
        <v>622</v>
      </c>
      <c r="C3" s="32"/>
      <c r="D3" s="61"/>
      <c r="E3" s="318"/>
      <c r="F3" s="98"/>
    </row>
    <row r="4" spans="1:6" ht="15.75" thickBot="1" x14ac:dyDescent="0.3">
      <c r="A4" s="10" t="s">
        <v>496</v>
      </c>
      <c r="B4" s="267" t="s">
        <v>621</v>
      </c>
      <c r="C4" s="32"/>
      <c r="D4" s="61"/>
      <c r="E4" s="319"/>
      <c r="F4" s="98"/>
    </row>
    <row r="5" spans="1:6" x14ac:dyDescent="0.25">
      <c r="A5" s="10" t="s">
        <v>494</v>
      </c>
      <c r="B5" s="267" t="s">
        <v>620</v>
      </c>
      <c r="C5" s="32"/>
      <c r="D5" s="61"/>
      <c r="E5" s="91">
        <f>ROUND(D5*20%,0)</f>
        <v>0</v>
      </c>
      <c r="F5" s="98"/>
    </row>
    <row r="6" spans="1:6" x14ac:dyDescent="0.25">
      <c r="A6" s="10" t="s">
        <v>492</v>
      </c>
      <c r="B6" s="267" t="s">
        <v>619</v>
      </c>
      <c r="C6" s="32"/>
      <c r="D6" s="61"/>
      <c r="E6" s="92">
        <f>ROUND(D6*50%,0)</f>
        <v>0</v>
      </c>
      <c r="F6" s="98"/>
    </row>
    <row r="7" spans="1:6" x14ac:dyDescent="0.25">
      <c r="A7" s="10" t="s">
        <v>490</v>
      </c>
      <c r="B7" s="267" t="s">
        <v>618</v>
      </c>
      <c r="C7" s="32"/>
      <c r="D7" s="61"/>
      <c r="E7" s="92">
        <f>ROUND(D7*100%,0)</f>
        <v>0</v>
      </c>
      <c r="F7" s="98"/>
    </row>
    <row r="8" spans="1:6" ht="15.75" thickBot="1" x14ac:dyDescent="0.3">
      <c r="A8" s="10" t="s">
        <v>488</v>
      </c>
      <c r="B8" s="267" t="s">
        <v>617</v>
      </c>
      <c r="C8" s="32"/>
      <c r="D8" s="61"/>
      <c r="E8" s="93">
        <f>ROUND(D8*150%,0)</f>
        <v>0</v>
      </c>
      <c r="F8" s="98"/>
    </row>
    <row r="9" spans="1:6" ht="30.75" thickBot="1" x14ac:dyDescent="0.3">
      <c r="A9" s="256" t="s">
        <v>367</v>
      </c>
      <c r="B9" s="266" t="s">
        <v>616</v>
      </c>
      <c r="C9" s="32"/>
      <c r="D9" s="61"/>
      <c r="E9" s="309"/>
      <c r="F9" s="98"/>
    </row>
    <row r="10" spans="1:6" ht="15.75" thickBot="1" x14ac:dyDescent="0.3">
      <c r="A10" s="255" t="s">
        <v>364</v>
      </c>
      <c r="B10" s="279" t="s">
        <v>615</v>
      </c>
      <c r="C10" s="310">
        <f>SUM(C3:C9)</f>
        <v>0</v>
      </c>
      <c r="D10" s="317">
        <f>SUM(D3:D9)</f>
        <v>0</v>
      </c>
      <c r="E10" s="282">
        <f>SUM(E5:E8)</f>
        <v>0</v>
      </c>
      <c r="F10" s="98"/>
    </row>
    <row r="11" spans="1:6" ht="15.75" thickBot="1" x14ac:dyDescent="0.3">
      <c r="A11" s="254" t="s">
        <v>362</v>
      </c>
      <c r="B11" s="269" t="s">
        <v>614</v>
      </c>
      <c r="C11" s="32"/>
      <c r="D11" s="61"/>
      <c r="E11" s="178">
        <f>ROUND(D11*20%,0)</f>
        <v>0</v>
      </c>
      <c r="F11" s="98"/>
    </row>
    <row r="12" spans="1:6" ht="15.75" thickBot="1" x14ac:dyDescent="0.3">
      <c r="A12" s="10" t="s">
        <v>613</v>
      </c>
      <c r="B12" s="267" t="s">
        <v>612</v>
      </c>
      <c r="C12" s="32"/>
      <c r="D12" s="61"/>
      <c r="E12" s="316"/>
      <c r="F12" s="98"/>
    </row>
    <row r="13" spans="1:6" x14ac:dyDescent="0.25">
      <c r="A13" s="10" t="s">
        <v>611</v>
      </c>
      <c r="B13" s="267" t="s">
        <v>610</v>
      </c>
      <c r="C13" s="32"/>
      <c r="D13" s="61"/>
      <c r="E13" s="168">
        <f>ROUND(D13*20%,0)</f>
        <v>0</v>
      </c>
      <c r="F13" s="98"/>
    </row>
    <row r="14" spans="1:6" x14ac:dyDescent="0.25">
      <c r="A14" s="10" t="s">
        <v>609</v>
      </c>
      <c r="B14" s="267" t="s">
        <v>608</v>
      </c>
      <c r="C14" s="32"/>
      <c r="D14" s="61"/>
      <c r="E14" s="92">
        <f>ROUND(D14*50%,0)</f>
        <v>0</v>
      </c>
      <c r="F14" s="98"/>
    </row>
    <row r="15" spans="1:6" x14ac:dyDescent="0.25">
      <c r="A15" s="10" t="s">
        <v>607</v>
      </c>
      <c r="B15" s="267" t="s">
        <v>606</v>
      </c>
      <c r="C15" s="32"/>
      <c r="D15" s="61"/>
      <c r="E15" s="92">
        <f>ROUND(D15*100%,0)</f>
        <v>0</v>
      </c>
      <c r="F15" s="98"/>
    </row>
    <row r="16" spans="1:6" ht="15.75" thickBot="1" x14ac:dyDescent="0.3">
      <c r="A16" s="256" t="s">
        <v>605</v>
      </c>
      <c r="B16" s="266" t="s">
        <v>604</v>
      </c>
      <c r="C16" s="204"/>
      <c r="D16" s="62"/>
      <c r="E16" s="167">
        <f>ROUND(D16*150%,0)</f>
        <v>0</v>
      </c>
      <c r="F16" s="98"/>
    </row>
    <row r="17" spans="1:6" ht="15.75" thickBot="1" x14ac:dyDescent="0.3">
      <c r="A17" s="495" t="s">
        <v>354</v>
      </c>
      <c r="B17" s="496" t="s">
        <v>603</v>
      </c>
      <c r="C17" s="310">
        <f>SUM(C11:C16)</f>
        <v>0</v>
      </c>
      <c r="D17" s="317">
        <f>SUM(D11:D16)</f>
        <v>0</v>
      </c>
      <c r="E17" s="282">
        <f>SUM(E11,E13:E16)</f>
        <v>0</v>
      </c>
      <c r="F17" s="98"/>
    </row>
    <row r="18" spans="1:6" x14ac:dyDescent="0.25">
      <c r="A18" s="253" t="s">
        <v>352</v>
      </c>
      <c r="B18" s="274" t="s">
        <v>566</v>
      </c>
      <c r="C18" s="32"/>
      <c r="D18" s="61"/>
      <c r="E18" s="91">
        <f>ROUND(D18*20%,0)</f>
        <v>0</v>
      </c>
      <c r="F18" s="98"/>
    </row>
    <row r="19" spans="1:6" x14ac:dyDescent="0.25">
      <c r="A19" s="10" t="s">
        <v>350</v>
      </c>
      <c r="B19" s="267" t="s">
        <v>565</v>
      </c>
      <c r="C19" s="32"/>
      <c r="D19" s="61"/>
      <c r="E19" s="92">
        <f>ROUND(D19*50%,0)</f>
        <v>0</v>
      </c>
      <c r="F19" s="98"/>
    </row>
    <row r="20" spans="1:6" x14ac:dyDescent="0.25">
      <c r="A20" s="10" t="s">
        <v>340</v>
      </c>
      <c r="B20" s="267" t="s">
        <v>564</v>
      </c>
      <c r="C20" s="32"/>
      <c r="D20" s="61"/>
      <c r="E20" s="92">
        <f>ROUND(D20*100%,0)</f>
        <v>0</v>
      </c>
      <c r="F20" s="98"/>
    </row>
    <row r="21" spans="1:6" ht="15.75" thickBot="1" x14ac:dyDescent="0.3">
      <c r="A21" s="256" t="s">
        <v>332</v>
      </c>
      <c r="B21" s="266" t="s">
        <v>563</v>
      </c>
      <c r="C21" s="204"/>
      <c r="D21" s="62"/>
      <c r="E21" s="167">
        <f>ROUND(D21*150%,0)</f>
        <v>0</v>
      </c>
      <c r="F21" s="98"/>
    </row>
    <row r="22" spans="1:6" ht="15.75" thickBot="1" x14ac:dyDescent="0.3">
      <c r="A22" s="255" t="s">
        <v>312</v>
      </c>
      <c r="B22" s="279" t="s">
        <v>562</v>
      </c>
      <c r="C22" s="310">
        <f>SUM(C18:C21)</f>
        <v>0</v>
      </c>
      <c r="D22" s="317">
        <f>SUM(D18:D21)</f>
        <v>0</v>
      </c>
      <c r="E22" s="282">
        <f>SUM(E18:E21)</f>
        <v>0</v>
      </c>
      <c r="F22" s="98"/>
    </row>
    <row r="23" spans="1:6" x14ac:dyDescent="0.25">
      <c r="A23" s="253" t="s">
        <v>2663</v>
      </c>
      <c r="B23" s="274" t="s">
        <v>602</v>
      </c>
      <c r="C23" s="32"/>
      <c r="D23" s="61"/>
      <c r="E23" s="91">
        <f>ROUND(D23*20%,0)</f>
        <v>0</v>
      </c>
      <c r="F23" s="98"/>
    </row>
    <row r="24" spans="1:6" x14ac:dyDescent="0.25">
      <c r="A24" s="10" t="s">
        <v>601</v>
      </c>
      <c r="B24" s="267" t="s">
        <v>600</v>
      </c>
      <c r="C24" s="32"/>
      <c r="D24" s="61"/>
      <c r="E24" s="92">
        <f>ROUND(D24*50%,0)</f>
        <v>0</v>
      </c>
      <c r="F24" s="98"/>
    </row>
    <row r="25" spans="1:6" x14ac:dyDescent="0.25">
      <c r="A25" s="10" t="s">
        <v>599</v>
      </c>
      <c r="B25" s="267" t="s">
        <v>598</v>
      </c>
      <c r="C25" s="32"/>
      <c r="D25" s="61"/>
      <c r="E25" s="92">
        <f>ROUND(D25*100%,0)</f>
        <v>0</v>
      </c>
      <c r="F25" s="98"/>
    </row>
    <row r="26" spans="1:6" x14ac:dyDescent="0.25">
      <c r="A26" s="10" t="s">
        <v>597</v>
      </c>
      <c r="B26" s="267" t="s">
        <v>596</v>
      </c>
      <c r="C26" s="32"/>
      <c r="D26" s="61"/>
      <c r="E26" s="92">
        <f>ROUND(D26*150%,0)</f>
        <v>0</v>
      </c>
      <c r="F26" s="98"/>
    </row>
    <row r="27" spans="1:6" x14ac:dyDescent="0.25">
      <c r="A27" s="10" t="s">
        <v>595</v>
      </c>
      <c r="B27" s="267" t="s">
        <v>594</v>
      </c>
      <c r="C27" s="32"/>
      <c r="D27" s="61"/>
      <c r="E27" s="92">
        <f>ROUND(D27*20%,0)</f>
        <v>0</v>
      </c>
      <c r="F27" s="98"/>
    </row>
    <row r="28" spans="1:6" x14ac:dyDescent="0.25">
      <c r="A28" s="10" t="s">
        <v>593</v>
      </c>
      <c r="B28" s="267" t="s">
        <v>592</v>
      </c>
      <c r="C28" s="32"/>
      <c r="D28" s="61"/>
      <c r="E28" s="92">
        <f>ROUND(D28*50%,0)</f>
        <v>0</v>
      </c>
      <c r="F28" s="98"/>
    </row>
    <row r="29" spans="1:6" x14ac:dyDescent="0.25">
      <c r="A29" s="10" t="s">
        <v>591</v>
      </c>
      <c r="B29" s="267" t="s">
        <v>590</v>
      </c>
      <c r="C29" s="32"/>
      <c r="D29" s="61"/>
      <c r="E29" s="92">
        <f>ROUND(D29*100%,0)</f>
        <v>0</v>
      </c>
      <c r="F29" s="98"/>
    </row>
    <row r="30" spans="1:6" ht="15.75" thickBot="1" x14ac:dyDescent="0.3">
      <c r="A30" s="256" t="s">
        <v>589</v>
      </c>
      <c r="B30" s="266" t="s">
        <v>588</v>
      </c>
      <c r="C30" s="204"/>
      <c r="D30" s="62"/>
      <c r="E30" s="167">
        <f>ROUND(D30*150%,0)</f>
        <v>0</v>
      </c>
      <c r="F30" s="98"/>
    </row>
    <row r="31" spans="1:6" ht="15.75" thickBot="1" x14ac:dyDescent="0.3">
      <c r="A31" s="255" t="s">
        <v>587</v>
      </c>
      <c r="B31" s="279" t="s">
        <v>586</v>
      </c>
      <c r="C31" s="310">
        <f>SUM(C23:C30)</f>
        <v>0</v>
      </c>
      <c r="D31" s="317">
        <f t="shared" ref="D31:E31" si="0">SUM(D23:D30)</f>
        <v>0</v>
      </c>
      <c r="E31" s="282">
        <f t="shared" si="0"/>
        <v>0</v>
      </c>
      <c r="F31" s="98"/>
    </row>
    <row r="32" spans="1:6" x14ac:dyDescent="0.25">
      <c r="A32" s="254" t="s">
        <v>585</v>
      </c>
      <c r="B32" s="269" t="s">
        <v>584</v>
      </c>
      <c r="C32" s="320"/>
      <c r="D32" s="63"/>
      <c r="E32" s="168">
        <f>ROUND(D32*20%,0)</f>
        <v>0</v>
      </c>
      <c r="F32" s="98"/>
    </row>
    <row r="33" spans="1:6" x14ac:dyDescent="0.25">
      <c r="A33" s="10" t="s">
        <v>583</v>
      </c>
      <c r="B33" s="267" t="s">
        <v>582</v>
      </c>
      <c r="C33" s="321"/>
      <c r="D33" s="61"/>
      <c r="E33" s="92">
        <f>ROUND(D33*50%,0)</f>
        <v>0</v>
      </c>
      <c r="F33" s="98"/>
    </row>
    <row r="34" spans="1:6" x14ac:dyDescent="0.25">
      <c r="A34" s="10" t="s">
        <v>581</v>
      </c>
      <c r="B34" s="267" t="s">
        <v>580</v>
      </c>
      <c r="C34" s="321"/>
      <c r="D34" s="61"/>
      <c r="E34" s="92">
        <f>ROUND(D34*100%,0)</f>
        <v>0</v>
      </c>
      <c r="F34" s="98"/>
    </row>
    <row r="35" spans="1:6" x14ac:dyDescent="0.25">
      <c r="A35" s="10" t="s">
        <v>579</v>
      </c>
      <c r="B35" s="267" t="s">
        <v>578</v>
      </c>
      <c r="C35" s="321"/>
      <c r="D35" s="61"/>
      <c r="E35" s="92">
        <f>ROUND(D35*150%,0)</f>
        <v>0</v>
      </c>
      <c r="F35" s="98"/>
    </row>
    <row r="36" spans="1:6" x14ac:dyDescent="0.25">
      <c r="A36" s="10" t="s">
        <v>577</v>
      </c>
      <c r="B36" s="267" t="s">
        <v>576</v>
      </c>
      <c r="C36" s="321"/>
      <c r="D36" s="61"/>
      <c r="E36" s="92">
        <f>ROUND(D36*20%,0)</f>
        <v>0</v>
      </c>
      <c r="F36" s="98"/>
    </row>
    <row r="37" spans="1:6" x14ac:dyDescent="0.25">
      <c r="A37" s="10" t="s">
        <v>575</v>
      </c>
      <c r="B37" s="267" t="s">
        <v>574</v>
      </c>
      <c r="C37" s="321"/>
      <c r="D37" s="61"/>
      <c r="E37" s="92">
        <f>ROUND(D37*50%,0)</f>
        <v>0</v>
      </c>
      <c r="F37" s="98"/>
    </row>
    <row r="38" spans="1:6" x14ac:dyDescent="0.25">
      <c r="A38" s="10" t="s">
        <v>573</v>
      </c>
      <c r="B38" s="267" t="s">
        <v>572</v>
      </c>
      <c r="C38" s="321"/>
      <c r="D38" s="61"/>
      <c r="E38" s="92">
        <f>ROUND(D38*100%,0)</f>
        <v>0</v>
      </c>
      <c r="F38" s="98"/>
    </row>
    <row r="39" spans="1:6" ht="15.75" thickBot="1" x14ac:dyDescent="0.3">
      <c r="A39" s="256" t="s">
        <v>571</v>
      </c>
      <c r="B39" s="266" t="s">
        <v>570</v>
      </c>
      <c r="C39" s="322"/>
      <c r="D39" s="62"/>
      <c r="E39" s="167">
        <f>ROUND(D39*150%,0)</f>
        <v>0</v>
      </c>
      <c r="F39" s="98"/>
    </row>
    <row r="40" spans="1:6" ht="15.75" thickBot="1" x14ac:dyDescent="0.3">
      <c r="A40" s="255" t="s">
        <v>569</v>
      </c>
      <c r="B40" s="279" t="s">
        <v>568</v>
      </c>
      <c r="C40" s="325"/>
      <c r="D40" s="326">
        <f t="shared" ref="D40" si="1">SUM(D32:D39)</f>
        <v>0</v>
      </c>
      <c r="E40" s="282">
        <f t="shared" ref="E40" si="2">SUM(E32:E39)</f>
        <v>0</v>
      </c>
      <c r="F40" s="98"/>
    </row>
    <row r="41" spans="1:6" ht="15.75" thickBot="1" x14ac:dyDescent="0.3">
      <c r="A41" s="276" t="s">
        <v>295</v>
      </c>
      <c r="B41" s="275" t="s">
        <v>567</v>
      </c>
      <c r="C41" s="323">
        <f>C31</f>
        <v>0</v>
      </c>
      <c r="D41" s="324">
        <f>D31+D40</f>
        <v>0</v>
      </c>
      <c r="E41" s="289">
        <f>E31+E40</f>
        <v>0</v>
      </c>
      <c r="F41" s="98"/>
    </row>
    <row r="42" spans="1:6" x14ac:dyDescent="0.25">
      <c r="A42" s="10" t="s">
        <v>293</v>
      </c>
      <c r="B42" s="267" t="s">
        <v>846</v>
      </c>
      <c r="C42" s="32"/>
      <c r="D42" s="61"/>
      <c r="E42" s="92">
        <f>ROUND(D42*20%,0)</f>
        <v>0</v>
      </c>
      <c r="F42" s="98"/>
    </row>
    <row r="43" spans="1:6" x14ac:dyDescent="0.25">
      <c r="A43" s="10" t="s">
        <v>290</v>
      </c>
      <c r="B43" s="267" t="s">
        <v>848</v>
      </c>
      <c r="C43" s="32"/>
      <c r="D43" s="61"/>
      <c r="E43" s="92">
        <f>ROUND(D43*50%,0)</f>
        <v>0</v>
      </c>
      <c r="F43" s="98"/>
    </row>
    <row r="44" spans="1:6" x14ac:dyDescent="0.25">
      <c r="A44" s="10" t="s">
        <v>287</v>
      </c>
      <c r="B44" s="267" t="s">
        <v>847</v>
      </c>
      <c r="C44" s="32"/>
      <c r="D44" s="61"/>
      <c r="E44" s="92">
        <f>ROUND(D44*100%,0)</f>
        <v>0</v>
      </c>
      <c r="F44" s="98"/>
    </row>
    <row r="45" spans="1:6" ht="15.75" thickBot="1" x14ac:dyDescent="0.3">
      <c r="A45" s="256" t="s">
        <v>285</v>
      </c>
      <c r="B45" s="266" t="s">
        <v>849</v>
      </c>
      <c r="C45" s="204"/>
      <c r="D45" s="62"/>
      <c r="E45" s="167">
        <f>ROUND(D45*350%,0)</f>
        <v>0</v>
      </c>
      <c r="F45" s="98"/>
    </row>
    <row r="46" spans="1:6" ht="15.75" thickBot="1" x14ac:dyDescent="0.3">
      <c r="A46" s="255" t="s">
        <v>262</v>
      </c>
      <c r="B46" s="279" t="s">
        <v>845</v>
      </c>
      <c r="C46" s="310">
        <f>SUM(C42:C45)</f>
        <v>0</v>
      </c>
      <c r="D46" s="317">
        <f t="shared" ref="D46:E46" si="3">SUM(D42:D45)</f>
        <v>0</v>
      </c>
      <c r="E46" s="282">
        <f t="shared" si="3"/>
        <v>0</v>
      </c>
      <c r="F46" s="98"/>
    </row>
    <row r="47" spans="1:6" ht="15.75" thickBot="1" x14ac:dyDescent="0.3">
      <c r="A47" s="10" t="s">
        <v>260</v>
      </c>
      <c r="B47" s="267" t="s">
        <v>850</v>
      </c>
      <c r="C47" s="31"/>
      <c r="D47" s="61"/>
      <c r="E47" s="316"/>
      <c r="F47" s="98"/>
    </row>
    <row r="48" spans="1:6" ht="15.75" thickBot="1" x14ac:dyDescent="0.3">
      <c r="A48" s="10" t="s">
        <v>258</v>
      </c>
      <c r="B48" s="267" t="s">
        <v>851</v>
      </c>
      <c r="C48" s="32"/>
      <c r="D48" s="61"/>
      <c r="E48" s="167">
        <f>ROUND(D48*20%,0)</f>
        <v>0</v>
      </c>
      <c r="F48" s="98"/>
    </row>
    <row r="49" spans="1:6" ht="15.75" thickBot="1" x14ac:dyDescent="0.3">
      <c r="A49" s="10" t="s">
        <v>256</v>
      </c>
      <c r="B49" s="267" t="s">
        <v>513</v>
      </c>
      <c r="C49" s="33"/>
      <c r="D49" s="61"/>
      <c r="E49" s="87"/>
      <c r="F49" s="98"/>
    </row>
    <row r="50" spans="1:6" ht="15.75" thickBot="1" x14ac:dyDescent="0.3">
      <c r="A50" s="256" t="s">
        <v>254</v>
      </c>
      <c r="B50" s="266" t="s">
        <v>2847</v>
      </c>
      <c r="C50" s="322"/>
      <c r="D50" s="62"/>
      <c r="E50" s="89"/>
      <c r="F50" s="98"/>
    </row>
    <row r="51" spans="1:6" ht="15.75" thickBot="1" x14ac:dyDescent="0.3">
      <c r="A51" s="256" t="s">
        <v>252</v>
      </c>
      <c r="B51" s="266" t="s">
        <v>2848</v>
      </c>
      <c r="C51" s="322"/>
      <c r="D51" s="62"/>
      <c r="E51" s="167">
        <f>ROUND(D51*20%,0)</f>
        <v>0</v>
      </c>
      <c r="F51" s="98"/>
    </row>
    <row r="52" spans="1:6" ht="15.75" thickBot="1" x14ac:dyDescent="0.3">
      <c r="A52" s="255" t="s">
        <v>241</v>
      </c>
      <c r="B52" s="279" t="s">
        <v>363</v>
      </c>
      <c r="C52" s="310">
        <f>SUM(C47:C49)</f>
        <v>0</v>
      </c>
      <c r="D52" s="317">
        <f>SUM(D47:D51)</f>
        <v>0</v>
      </c>
      <c r="E52" s="282">
        <f>E48+E51</f>
        <v>0</v>
      </c>
      <c r="F52" s="98"/>
    </row>
    <row r="53" spans="1:6" x14ac:dyDescent="0.25">
      <c r="A53" s="10" t="s">
        <v>239</v>
      </c>
      <c r="B53" s="267" t="s">
        <v>852</v>
      </c>
      <c r="C53" s="32"/>
      <c r="D53" s="61"/>
      <c r="E53" s="92">
        <f>ROUND(D53*75%,0)</f>
        <v>0</v>
      </c>
      <c r="F53" s="98"/>
    </row>
    <row r="54" spans="1:6" ht="15.75" thickBot="1" x14ac:dyDescent="0.3">
      <c r="A54" s="256" t="s">
        <v>237</v>
      </c>
      <c r="B54" s="266" t="s">
        <v>853</v>
      </c>
      <c r="C54" s="204"/>
      <c r="D54" s="62"/>
      <c r="E54" s="167">
        <f>ROUND(D54*100%,0)</f>
        <v>0</v>
      </c>
      <c r="F54" s="98"/>
    </row>
    <row r="55" spans="1:6" ht="15.75" thickBot="1" x14ac:dyDescent="0.3">
      <c r="A55" s="255" t="s">
        <v>227</v>
      </c>
      <c r="B55" s="279" t="s">
        <v>854</v>
      </c>
      <c r="C55" s="310">
        <f>SUM(C53:C54)</f>
        <v>0</v>
      </c>
      <c r="D55" s="317">
        <f t="shared" ref="D55:E55" si="4">SUM(D53:D54)</f>
        <v>0</v>
      </c>
      <c r="E55" s="282">
        <f t="shared" si="4"/>
        <v>0</v>
      </c>
      <c r="F55" s="98"/>
    </row>
    <row r="56" spans="1:6" x14ac:dyDescent="0.25">
      <c r="A56" s="10" t="s">
        <v>860</v>
      </c>
      <c r="B56" s="267" t="s">
        <v>856</v>
      </c>
      <c r="C56" s="32"/>
      <c r="D56" s="61"/>
      <c r="E56" s="92">
        <f>ROUND(D56*35%,0)</f>
        <v>0</v>
      </c>
      <c r="F56" s="98"/>
    </row>
    <row r="57" spans="1:6" x14ac:dyDescent="0.25">
      <c r="A57" s="10" t="s">
        <v>861</v>
      </c>
      <c r="B57" s="267" t="s">
        <v>857</v>
      </c>
      <c r="C57" s="32"/>
      <c r="D57" s="61"/>
      <c r="E57" s="92">
        <f>ROUND(D57*50%,0)</f>
        <v>0</v>
      </c>
      <c r="F57" s="98"/>
    </row>
    <row r="58" spans="1:6" x14ac:dyDescent="0.25">
      <c r="A58" s="10" t="s">
        <v>862</v>
      </c>
      <c r="B58" s="267" t="s">
        <v>858</v>
      </c>
      <c r="C58" s="32"/>
      <c r="D58" s="61"/>
      <c r="E58" s="92">
        <f>ROUND(D58*75%,0)</f>
        <v>0</v>
      </c>
      <c r="F58" s="98"/>
    </row>
    <row r="59" spans="1:6" ht="15.75" thickBot="1" x14ac:dyDescent="0.3">
      <c r="A59" s="256" t="s">
        <v>863</v>
      </c>
      <c r="B59" s="266" t="s">
        <v>859</v>
      </c>
      <c r="C59" s="204"/>
      <c r="D59" s="62"/>
      <c r="E59" s="167">
        <f>ROUND(D59*100%,0)</f>
        <v>0</v>
      </c>
      <c r="F59" s="98"/>
    </row>
    <row r="60" spans="1:6" ht="15.75" thickBot="1" x14ac:dyDescent="0.3">
      <c r="A60" s="255" t="s">
        <v>225</v>
      </c>
      <c r="B60" s="497" t="s">
        <v>855</v>
      </c>
      <c r="C60" s="327">
        <f>SUM(C56:C59)</f>
        <v>0</v>
      </c>
      <c r="D60" s="317">
        <f t="shared" ref="D60:E60" si="5">SUM(D56:D59)</f>
        <v>0</v>
      </c>
      <c r="E60" s="282">
        <f t="shared" si="5"/>
        <v>0</v>
      </c>
      <c r="F60" s="98"/>
    </row>
    <row r="61" spans="1:6" ht="15.75" thickBot="1" x14ac:dyDescent="0.3">
      <c r="A61" s="10" t="s">
        <v>865</v>
      </c>
      <c r="B61" s="267" t="s">
        <v>864</v>
      </c>
      <c r="C61" s="32"/>
      <c r="D61" s="61"/>
      <c r="E61" s="316"/>
      <c r="F61" s="98"/>
    </row>
    <row r="62" spans="1:6" x14ac:dyDescent="0.25">
      <c r="A62" s="10" t="s">
        <v>866</v>
      </c>
      <c r="B62" s="267" t="s">
        <v>876</v>
      </c>
      <c r="C62" s="32"/>
      <c r="D62" s="61"/>
      <c r="E62" s="92">
        <f>ROUND(D62*20%,0)</f>
        <v>0</v>
      </c>
      <c r="F62" s="98"/>
    </row>
    <row r="63" spans="1:6" x14ac:dyDescent="0.25">
      <c r="A63" s="10" t="s">
        <v>867</v>
      </c>
      <c r="B63" s="267" t="s">
        <v>877</v>
      </c>
      <c r="C63" s="32"/>
      <c r="D63" s="61"/>
      <c r="E63" s="92">
        <f>ROUND(D63*35%,0)</f>
        <v>0</v>
      </c>
      <c r="F63" s="98"/>
    </row>
    <row r="64" spans="1:6" x14ac:dyDescent="0.25">
      <c r="A64" s="10" t="s">
        <v>868</v>
      </c>
      <c r="B64" s="267" t="s">
        <v>878</v>
      </c>
      <c r="C64" s="32"/>
      <c r="D64" s="61"/>
      <c r="E64" s="92">
        <f>ROUND(D64*50%,0)</f>
        <v>0</v>
      </c>
      <c r="F64" s="98"/>
    </row>
    <row r="65" spans="1:6" x14ac:dyDescent="0.25">
      <c r="A65" s="10" t="s">
        <v>869</v>
      </c>
      <c r="B65" s="267" t="s">
        <v>879</v>
      </c>
      <c r="C65" s="32"/>
      <c r="D65" s="61"/>
      <c r="E65" s="92">
        <f>ROUND(D65*75%,0)</f>
        <v>0</v>
      </c>
      <c r="F65" s="98"/>
    </row>
    <row r="66" spans="1:6" x14ac:dyDescent="0.25">
      <c r="A66" s="10" t="s">
        <v>870</v>
      </c>
      <c r="B66" s="267" t="s">
        <v>880</v>
      </c>
      <c r="C66" s="32"/>
      <c r="D66" s="61"/>
      <c r="E66" s="92">
        <f>ROUND(D66*100%,0)</f>
        <v>0</v>
      </c>
      <c r="F66" s="98"/>
    </row>
    <row r="67" spans="1:6" x14ac:dyDescent="0.25">
      <c r="A67" s="10" t="s">
        <v>871</v>
      </c>
      <c r="B67" s="267" t="s">
        <v>881</v>
      </c>
      <c r="C67" s="32"/>
      <c r="D67" s="61"/>
      <c r="E67" s="92">
        <f>ROUND(D67*150%,0)</f>
        <v>0</v>
      </c>
      <c r="F67" s="98"/>
    </row>
    <row r="68" spans="1:6" x14ac:dyDescent="0.25">
      <c r="A68" s="10" t="s">
        <v>872</v>
      </c>
      <c r="B68" s="267" t="s">
        <v>882</v>
      </c>
      <c r="C68" s="32"/>
      <c r="D68" s="61"/>
      <c r="E68" s="92">
        <f>ROUND(D68*50%,0)</f>
        <v>0</v>
      </c>
      <c r="F68" s="98"/>
    </row>
    <row r="69" spans="1:6" x14ac:dyDescent="0.25">
      <c r="A69" s="10" t="s">
        <v>873</v>
      </c>
      <c r="B69" s="267" t="s">
        <v>883</v>
      </c>
      <c r="C69" s="32"/>
      <c r="D69" s="61"/>
      <c r="E69" s="92">
        <f>ROUND(D69*100%,0)</f>
        <v>0</v>
      </c>
      <c r="F69" s="98"/>
    </row>
    <row r="70" spans="1:6" ht="15.75" thickBot="1" x14ac:dyDescent="0.3">
      <c r="A70" s="256" t="s">
        <v>874</v>
      </c>
      <c r="B70" s="267" t="s">
        <v>884</v>
      </c>
      <c r="C70" s="204"/>
      <c r="D70" s="62"/>
      <c r="E70" s="167">
        <f>ROUND(D70*150%,0)</f>
        <v>0</v>
      </c>
      <c r="F70" s="98"/>
    </row>
    <row r="71" spans="1:6" ht="15.75" thickBot="1" x14ac:dyDescent="0.3">
      <c r="A71" s="255" t="s">
        <v>875</v>
      </c>
      <c r="B71" s="279" t="s">
        <v>2654</v>
      </c>
      <c r="C71" s="310">
        <f>SUM(C61:C70)</f>
        <v>0</v>
      </c>
      <c r="D71" s="317">
        <f>SUM(D61:D70)</f>
        <v>0</v>
      </c>
      <c r="E71" s="282">
        <f>SUM(E62:E70)</f>
        <v>0</v>
      </c>
      <c r="F71" s="98"/>
    </row>
    <row r="72" spans="1:6" x14ac:dyDescent="0.25">
      <c r="A72" s="10" t="s">
        <v>885</v>
      </c>
      <c r="B72" s="267" t="s">
        <v>896</v>
      </c>
      <c r="C72" s="32"/>
      <c r="D72" s="61"/>
      <c r="E72" s="92">
        <f>ROUND(D72*100%,0)</f>
        <v>0</v>
      </c>
      <c r="F72" s="98"/>
    </row>
    <row r="73" spans="1:6" x14ac:dyDescent="0.25">
      <c r="A73" s="10" t="s">
        <v>886</v>
      </c>
      <c r="B73" s="267" t="s">
        <v>897</v>
      </c>
      <c r="C73" s="32"/>
      <c r="D73" s="61"/>
      <c r="E73" s="92">
        <f>ROUND(D73*100%,0)</f>
        <v>0</v>
      </c>
      <c r="F73" s="98"/>
    </row>
    <row r="74" spans="1:6" ht="15.75" thickBot="1" x14ac:dyDescent="0.3">
      <c r="A74" s="10" t="s">
        <v>887</v>
      </c>
      <c r="B74" s="267" t="s">
        <v>898</v>
      </c>
      <c r="C74" s="32"/>
      <c r="D74" s="61"/>
      <c r="E74" s="92">
        <f>ROUND(D74*150%,0)</f>
        <v>0</v>
      </c>
      <c r="F74" s="98"/>
    </row>
    <row r="75" spans="1:6" ht="15.75" thickBot="1" x14ac:dyDescent="0.3">
      <c r="A75" s="10" t="s">
        <v>888</v>
      </c>
      <c r="B75" s="328" t="s">
        <v>899</v>
      </c>
      <c r="C75" s="32"/>
      <c r="D75" s="61"/>
      <c r="E75" s="316"/>
      <c r="F75" s="98"/>
    </row>
    <row r="76" spans="1:6" x14ac:dyDescent="0.25">
      <c r="A76" s="10" t="s">
        <v>889</v>
      </c>
      <c r="B76" s="328" t="s">
        <v>900</v>
      </c>
      <c r="C76" s="32"/>
      <c r="D76" s="61"/>
      <c r="E76" s="92">
        <f>ROUND(D76*20%,0)</f>
        <v>0</v>
      </c>
      <c r="F76" s="98"/>
    </row>
    <row r="77" spans="1:6" x14ac:dyDescent="0.25">
      <c r="A77" s="10" t="s">
        <v>890</v>
      </c>
      <c r="B77" s="328" t="s">
        <v>901</v>
      </c>
      <c r="C77" s="32"/>
      <c r="D77" s="61"/>
      <c r="E77" s="92">
        <f>ROUND(D77*35%,0)</f>
        <v>0</v>
      </c>
      <c r="F77" s="98"/>
    </row>
    <row r="78" spans="1:6" x14ac:dyDescent="0.25">
      <c r="A78" s="10" t="s">
        <v>891</v>
      </c>
      <c r="B78" s="328" t="s">
        <v>902</v>
      </c>
      <c r="C78" s="32"/>
      <c r="D78" s="61"/>
      <c r="E78" s="92">
        <f>ROUND(D78*50%,0)</f>
        <v>0</v>
      </c>
      <c r="F78" s="98"/>
    </row>
    <row r="79" spans="1:6" x14ac:dyDescent="0.25">
      <c r="A79" s="10" t="s">
        <v>892</v>
      </c>
      <c r="B79" s="328" t="s">
        <v>903</v>
      </c>
      <c r="C79" s="32"/>
      <c r="D79" s="61"/>
      <c r="E79" s="92">
        <f>ROUND(D79*75%,0)</f>
        <v>0</v>
      </c>
      <c r="F79" s="98"/>
    </row>
    <row r="80" spans="1:6" x14ac:dyDescent="0.25">
      <c r="A80" s="10" t="s">
        <v>893</v>
      </c>
      <c r="B80" s="328" t="s">
        <v>904</v>
      </c>
      <c r="C80" s="32"/>
      <c r="D80" s="61"/>
      <c r="E80" s="92">
        <f>ROUND(D80*100%,0)</f>
        <v>0</v>
      </c>
      <c r="F80" s="98"/>
    </row>
    <row r="81" spans="1:6" ht="15.75" thickBot="1" x14ac:dyDescent="0.3">
      <c r="A81" s="256" t="s">
        <v>894</v>
      </c>
      <c r="B81" s="328" t="s">
        <v>905</v>
      </c>
      <c r="C81" s="204"/>
      <c r="D81" s="62"/>
      <c r="E81" s="167">
        <f>ROUND(D81*150%,0)</f>
        <v>0</v>
      </c>
      <c r="F81" s="98"/>
    </row>
    <row r="82" spans="1:6" ht="15.75" thickBot="1" x14ac:dyDescent="0.3">
      <c r="A82" s="255" t="s">
        <v>895</v>
      </c>
      <c r="B82" s="279" t="s">
        <v>380</v>
      </c>
      <c r="C82" s="310">
        <f>SUM(C72:C81)</f>
        <v>0</v>
      </c>
      <c r="D82" s="317">
        <f>SUM(D72:D81)</f>
        <v>0</v>
      </c>
      <c r="E82" s="282">
        <f>SUM(E72:E74,E76:E81)</f>
        <v>0</v>
      </c>
      <c r="F82" s="98"/>
    </row>
    <row r="83" spans="1:6" x14ac:dyDescent="0.25">
      <c r="A83" s="252"/>
      <c r="B83" s="98"/>
      <c r="C83" s="98"/>
      <c r="D83" s="98"/>
      <c r="E83" s="98"/>
      <c r="F83" s="98"/>
    </row>
  </sheetData>
  <sheetProtection sheet="1" objects="1" scenarios="1" formatCells="0" formatColumns="0" formatRows="0" selectLockedCells="1"/>
  <dataValidations count="1">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C3:D9 C11:D16 C18:D21 C23:D26 C27:D28 C29:D30 D32:D39 C42:D45 C47:D49 D50:D51 C53:D54 C56:D59 C61:D70 C72:D81" xr:uid="{00000000-0002-0000-0A00-000000000000}">
      <formula1>-1000000000</formula1>
      <formula2>1000000000</formula2>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5" tint="0.79998168889431442"/>
  </sheetPr>
  <dimension ref="A1:O20"/>
  <sheetViews>
    <sheetView zoomScaleNormal="100" workbookViewId="0">
      <pane xSplit="2" ySplit="2" topLeftCell="C3" activePane="bottomRight" state="frozen"/>
      <selection pane="topRight" activeCell="C1" sqref="C1"/>
      <selection pane="bottomLeft" activeCell="A3" sqref="A3"/>
      <selection pane="bottomRight" activeCell="F10" sqref="F10"/>
    </sheetView>
  </sheetViews>
  <sheetFormatPr defaultRowHeight="15" x14ac:dyDescent="0.25"/>
  <cols>
    <col min="1" max="1" width="8.5703125" customWidth="1"/>
    <col min="2" max="2" width="35.42578125" style="357" customWidth="1"/>
    <col min="3" max="3" width="15.85546875" customWidth="1"/>
    <col min="4" max="4" width="16.5703125" customWidth="1"/>
    <col min="5" max="5" width="16.5703125" style="329" customWidth="1"/>
    <col min="6" max="6" width="16.5703125" style="330" customWidth="1"/>
    <col min="7" max="14" width="16.5703125" customWidth="1"/>
  </cols>
  <sheetData>
    <row r="1" spans="1:15" ht="15.75" thickBot="1" x14ac:dyDescent="0.3">
      <c r="A1" s="96" t="s">
        <v>1</v>
      </c>
      <c r="B1" s="97" t="s">
        <v>2874</v>
      </c>
      <c r="C1" s="74"/>
      <c r="D1" s="74"/>
      <c r="E1" s="74"/>
      <c r="F1" s="74"/>
      <c r="G1" s="74"/>
      <c r="H1" s="74"/>
      <c r="I1" s="74"/>
      <c r="J1" s="74"/>
      <c r="K1" s="74"/>
      <c r="L1" s="74"/>
      <c r="M1" s="74"/>
      <c r="N1" s="74"/>
      <c r="O1" s="74"/>
    </row>
    <row r="2" spans="1:15" s="3" customFormat="1" ht="32.25" customHeight="1" thickBot="1" x14ac:dyDescent="0.3">
      <c r="A2" s="331" t="s">
        <v>0</v>
      </c>
      <c r="B2" s="785" t="s">
        <v>626</v>
      </c>
      <c r="C2" s="332" t="s">
        <v>625</v>
      </c>
      <c r="D2" s="335" t="s">
        <v>914</v>
      </c>
      <c r="E2" s="334" t="s">
        <v>922</v>
      </c>
      <c r="F2" s="123" t="s">
        <v>923</v>
      </c>
      <c r="G2" s="123" t="s">
        <v>924</v>
      </c>
      <c r="H2" s="123" t="s">
        <v>925</v>
      </c>
      <c r="I2" s="123" t="s">
        <v>926</v>
      </c>
      <c r="J2" s="123" t="s">
        <v>927</v>
      </c>
      <c r="K2" s="333" t="s">
        <v>928</v>
      </c>
      <c r="L2" s="343" t="s">
        <v>929</v>
      </c>
      <c r="M2" s="343" t="s">
        <v>930</v>
      </c>
      <c r="N2" s="335" t="s">
        <v>915</v>
      </c>
      <c r="O2" s="209"/>
    </row>
    <row r="3" spans="1:15" ht="15.75" thickBot="1" x14ac:dyDescent="0.3">
      <c r="A3" s="254" t="s">
        <v>906</v>
      </c>
      <c r="B3" s="354" t="s">
        <v>911</v>
      </c>
      <c r="C3" s="61"/>
      <c r="D3" s="337">
        <f>ROUND(C3*100%,0)</f>
        <v>0</v>
      </c>
      <c r="E3" s="344"/>
      <c r="F3" s="31"/>
      <c r="G3" s="31"/>
      <c r="H3" s="31"/>
      <c r="I3" s="31"/>
      <c r="J3" s="31"/>
      <c r="K3" s="31"/>
      <c r="L3" s="148"/>
      <c r="M3" s="347"/>
      <c r="N3" s="337">
        <f>ROUND(F3*20%+G3*35%+H3*50%+I3*75%+J3*100%+K3*150%+L3*M3/100,0)</f>
        <v>0</v>
      </c>
      <c r="O3" s="74"/>
    </row>
    <row r="4" spans="1:15" x14ac:dyDescent="0.25">
      <c r="A4" s="10" t="s">
        <v>907</v>
      </c>
      <c r="B4" s="355" t="s">
        <v>912</v>
      </c>
      <c r="C4" s="61"/>
      <c r="D4" s="338">
        <f>ROUND(C4*50%,0)</f>
        <v>0</v>
      </c>
      <c r="E4" s="336"/>
      <c r="F4" s="32"/>
      <c r="G4" s="32"/>
      <c r="H4" s="32"/>
      <c r="I4" s="32"/>
      <c r="J4" s="32"/>
      <c r="K4" s="61"/>
      <c r="L4" s="125"/>
      <c r="M4" s="110"/>
      <c r="N4" s="338">
        <f>ROUND(F4*20%+G4*35%+H4*50%+I4*75%+J4*100%+K4*150%,0)</f>
        <v>0</v>
      </c>
      <c r="O4" s="74"/>
    </row>
    <row r="5" spans="1:15" x14ac:dyDescent="0.25">
      <c r="A5" s="10" t="s">
        <v>908</v>
      </c>
      <c r="B5" s="355" t="s">
        <v>913</v>
      </c>
      <c r="C5" s="61"/>
      <c r="D5" s="338">
        <f>ROUND(C5*20%,0)</f>
        <v>0</v>
      </c>
      <c r="E5" s="336"/>
      <c r="F5" s="32"/>
      <c r="G5" s="32"/>
      <c r="H5" s="32"/>
      <c r="I5" s="32"/>
      <c r="J5" s="32"/>
      <c r="K5" s="61"/>
      <c r="L5" s="115"/>
      <c r="M5" s="116"/>
      <c r="N5" s="338">
        <f t="shared" ref="N5:N12" si="0">ROUND(F5*20%+G5*35%+H5*50%+I5*75%+J5*100%+K5*150%,0)</f>
        <v>0</v>
      </c>
      <c r="O5" s="74"/>
    </row>
    <row r="6" spans="1:15" x14ac:dyDescent="0.25">
      <c r="A6" s="10" t="s">
        <v>909</v>
      </c>
      <c r="B6" s="355" t="s">
        <v>459</v>
      </c>
      <c r="C6" s="61"/>
      <c r="D6" s="338">
        <f>ROUND(C6*100%,0)</f>
        <v>0</v>
      </c>
      <c r="E6" s="336"/>
      <c r="F6" s="32"/>
      <c r="G6" s="32"/>
      <c r="H6" s="32"/>
      <c r="I6" s="32"/>
      <c r="J6" s="32"/>
      <c r="K6" s="61"/>
      <c r="L6" s="115"/>
      <c r="M6" s="116"/>
      <c r="N6" s="338">
        <f t="shared" si="0"/>
        <v>0</v>
      </c>
      <c r="O6" s="74"/>
    </row>
    <row r="7" spans="1:15" x14ac:dyDescent="0.25">
      <c r="A7" s="10" t="s">
        <v>910</v>
      </c>
      <c r="B7" s="355" t="s">
        <v>458</v>
      </c>
      <c r="C7" s="61"/>
      <c r="D7" s="338">
        <f>ROUND(C7*100%,0)</f>
        <v>0</v>
      </c>
      <c r="E7" s="336"/>
      <c r="F7" s="336"/>
      <c r="G7" s="336"/>
      <c r="H7" s="336"/>
      <c r="I7" s="336"/>
      <c r="J7" s="336"/>
      <c r="K7" s="342"/>
      <c r="L7" s="115"/>
      <c r="M7" s="116"/>
      <c r="N7" s="338">
        <f t="shared" si="0"/>
        <v>0</v>
      </c>
      <c r="O7" s="74"/>
    </row>
    <row r="8" spans="1:15" x14ac:dyDescent="0.25">
      <c r="A8" s="10" t="s">
        <v>916</v>
      </c>
      <c r="B8" s="355" t="s">
        <v>457</v>
      </c>
      <c r="C8" s="61"/>
      <c r="D8" s="338">
        <f>ROUND(C8*100%,0)</f>
        <v>0</v>
      </c>
      <c r="E8" s="336"/>
      <c r="F8" s="336"/>
      <c r="G8" s="336"/>
      <c r="H8" s="336"/>
      <c r="I8" s="336"/>
      <c r="J8" s="336"/>
      <c r="K8" s="342"/>
      <c r="L8" s="115"/>
      <c r="M8" s="116"/>
      <c r="N8" s="338">
        <f t="shared" si="0"/>
        <v>0</v>
      </c>
      <c r="O8" s="74"/>
    </row>
    <row r="9" spans="1:15" x14ac:dyDescent="0.25">
      <c r="A9" s="10" t="s">
        <v>917</v>
      </c>
      <c r="B9" s="355" t="s">
        <v>456</v>
      </c>
      <c r="C9" s="61"/>
      <c r="D9" s="338">
        <f>ROUND(C9*100%,0)</f>
        <v>0</v>
      </c>
      <c r="E9" s="336"/>
      <c r="F9" s="336"/>
      <c r="G9" s="336"/>
      <c r="H9" s="336"/>
      <c r="I9" s="336"/>
      <c r="J9" s="336"/>
      <c r="K9" s="342"/>
      <c r="L9" s="115"/>
      <c r="M9" s="116"/>
      <c r="N9" s="338">
        <f t="shared" si="0"/>
        <v>0</v>
      </c>
      <c r="O9" s="74"/>
    </row>
    <row r="10" spans="1:15" ht="30" x14ac:dyDescent="0.25">
      <c r="A10" s="10" t="s">
        <v>918</v>
      </c>
      <c r="B10" s="355" t="s">
        <v>921</v>
      </c>
      <c r="C10" s="61"/>
      <c r="D10" s="338">
        <f>ROUND(C10*50%,0)</f>
        <v>0</v>
      </c>
      <c r="E10" s="336"/>
      <c r="F10" s="336"/>
      <c r="G10" s="336"/>
      <c r="H10" s="336"/>
      <c r="I10" s="336"/>
      <c r="J10" s="336"/>
      <c r="K10" s="342"/>
      <c r="L10" s="115"/>
      <c r="M10" s="116"/>
      <c r="N10" s="338">
        <f t="shared" si="0"/>
        <v>0</v>
      </c>
      <c r="O10" s="74"/>
    </row>
    <row r="11" spans="1:15" ht="30" x14ac:dyDescent="0.25">
      <c r="A11" s="10" t="s">
        <v>919</v>
      </c>
      <c r="B11" s="355" t="s">
        <v>452</v>
      </c>
      <c r="C11" s="61"/>
      <c r="D11" s="338">
        <f>ROUND(C11*20%,0)</f>
        <v>0</v>
      </c>
      <c r="E11" s="336"/>
      <c r="F11" s="336"/>
      <c r="G11" s="336"/>
      <c r="H11" s="336"/>
      <c r="I11" s="336"/>
      <c r="J11" s="336"/>
      <c r="K11" s="342"/>
      <c r="L11" s="115"/>
      <c r="M11" s="116"/>
      <c r="N11" s="338">
        <f t="shared" si="0"/>
        <v>0</v>
      </c>
      <c r="O11" s="74"/>
    </row>
    <row r="12" spans="1:15" ht="30.75" thickBot="1" x14ac:dyDescent="0.3">
      <c r="A12" s="10" t="s">
        <v>920</v>
      </c>
      <c r="B12" s="355" t="s">
        <v>450</v>
      </c>
      <c r="C12" s="62"/>
      <c r="D12" s="1">
        <f>ROUND(C12*50%,0)</f>
        <v>0</v>
      </c>
      <c r="E12" s="345"/>
      <c r="F12" s="345"/>
      <c r="G12" s="345"/>
      <c r="H12" s="345"/>
      <c r="I12" s="345"/>
      <c r="J12" s="345"/>
      <c r="K12" s="346"/>
      <c r="L12" s="130"/>
      <c r="M12" s="129"/>
      <c r="N12" s="339">
        <f t="shared" si="0"/>
        <v>0</v>
      </c>
      <c r="O12" s="74"/>
    </row>
    <row r="13" spans="1:15" ht="45.75" thickBot="1" x14ac:dyDescent="0.3">
      <c r="A13" s="10" t="s">
        <v>2851</v>
      </c>
      <c r="B13" s="355" t="s">
        <v>448</v>
      </c>
      <c r="C13" s="348"/>
      <c r="D13" s="349"/>
      <c r="E13" s="350"/>
      <c r="F13" s="351"/>
      <c r="G13" s="352"/>
      <c r="H13" s="352"/>
      <c r="I13" s="352"/>
      <c r="J13" s="352"/>
      <c r="K13" s="114"/>
      <c r="L13" s="130"/>
      <c r="M13" s="353"/>
      <c r="N13" s="77"/>
      <c r="O13" s="74"/>
    </row>
    <row r="14" spans="1:15" x14ac:dyDescent="0.25">
      <c r="A14" s="74"/>
      <c r="B14" s="356"/>
      <c r="C14" s="74"/>
      <c r="D14" s="74"/>
      <c r="E14" s="340"/>
      <c r="F14" s="341"/>
      <c r="G14" s="74"/>
      <c r="H14" s="74"/>
      <c r="I14" s="74"/>
      <c r="J14" s="74"/>
      <c r="K14" s="74"/>
      <c r="L14" s="74"/>
      <c r="M14" s="74"/>
      <c r="N14" s="74"/>
      <c r="O14" s="74"/>
    </row>
    <row r="20" spans="3:3" x14ac:dyDescent="0.25">
      <c r="C20" s="771"/>
    </row>
  </sheetData>
  <sheetProtection sheet="1" objects="1" scenarios="1" formatCells="0" formatColumns="0" formatRows="0" selectLockedCells="1"/>
  <dataValidations count="2">
    <dataValidation type="whole" allowBlank="1" showInputMessage="1" showErrorMessage="1" errorTitle="Invalid number" error="Either:_x000a_(A) not a whole number or_x000a_(B) outside permitted range of_x000a_1 to +1,250" promptTitle="Integer in range" prompt="Must be a whole number between 1 and 1,250" sqref="M3" xr:uid="{00000000-0002-0000-0B00-000000000000}">
      <formula1>1</formula1>
      <formula2>1250</formula2>
    </dataValidation>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L3 E3:K12 C3:C13" xr:uid="{00000000-0002-0000-0B00-000001000000}">
      <formula1>-1000000000</formula1>
      <formula2>1000000000</formula2>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5" tint="0.79998168889431442"/>
  </sheetPr>
  <dimension ref="A1:I19"/>
  <sheetViews>
    <sheetView workbookViewId="0">
      <pane xSplit="2" ySplit="3" topLeftCell="C4" activePane="bottomRight" state="frozen"/>
      <selection pane="topRight" activeCell="C1" sqref="C1"/>
      <selection pane="bottomLeft" activeCell="A4" sqref="A4"/>
      <selection pane="bottomRight" activeCell="D9" sqref="D9"/>
    </sheetView>
  </sheetViews>
  <sheetFormatPr defaultRowHeight="15" x14ac:dyDescent="0.25"/>
  <cols>
    <col min="1" max="1" width="7.85546875" bestFit="1" customWidth="1"/>
    <col min="2" max="2" width="46.7109375" bestFit="1" customWidth="1"/>
    <col min="3" max="8" width="21.28515625" customWidth="1"/>
  </cols>
  <sheetData>
    <row r="1" spans="1:9" ht="15.75" thickBot="1" x14ac:dyDescent="0.3">
      <c r="A1" s="96" t="s">
        <v>1</v>
      </c>
      <c r="B1" s="97" t="s">
        <v>2856</v>
      </c>
      <c r="C1" s="74"/>
      <c r="D1" s="74"/>
      <c r="E1" s="74"/>
      <c r="F1" s="74"/>
      <c r="G1" s="74"/>
      <c r="H1" s="74"/>
      <c r="I1" s="74"/>
    </row>
    <row r="2" spans="1:9" ht="15.75" thickBot="1" x14ac:dyDescent="0.3">
      <c r="A2" s="358" t="s">
        <v>0</v>
      </c>
      <c r="B2" s="359" t="s">
        <v>626</v>
      </c>
      <c r="C2" s="126" t="s">
        <v>625</v>
      </c>
      <c r="D2" s="126" t="s">
        <v>931</v>
      </c>
      <c r="E2" s="126" t="s">
        <v>932</v>
      </c>
      <c r="F2" s="126" t="s">
        <v>914</v>
      </c>
      <c r="G2" s="126" t="s">
        <v>624</v>
      </c>
      <c r="H2" s="375" t="s">
        <v>915</v>
      </c>
      <c r="I2" s="74"/>
    </row>
    <row r="3" spans="1:9" ht="15.75" thickBot="1" x14ac:dyDescent="0.3">
      <c r="A3" s="120" t="s">
        <v>933</v>
      </c>
      <c r="B3" s="126" t="s">
        <v>445</v>
      </c>
      <c r="C3" s="447">
        <f>SUM(C4:C18)</f>
        <v>0</v>
      </c>
      <c r="D3" s="447">
        <f t="shared" ref="D3:G3" si="0">SUM(D4:D18)</f>
        <v>0</v>
      </c>
      <c r="E3" s="447">
        <f t="shared" si="0"/>
        <v>0</v>
      </c>
      <c r="F3" s="447">
        <f t="shared" si="0"/>
        <v>0</v>
      </c>
      <c r="G3" s="447">
        <f t="shared" si="0"/>
        <v>0</v>
      </c>
      <c r="H3" s="448">
        <f>SUM(H5:H8,H10:H13,H15:H18)</f>
        <v>0</v>
      </c>
      <c r="I3" s="74"/>
    </row>
    <row r="4" spans="1:9" ht="15.75" thickBot="1" x14ac:dyDescent="0.3">
      <c r="A4" s="115" t="s">
        <v>934</v>
      </c>
      <c r="B4" s="116" t="s">
        <v>949</v>
      </c>
      <c r="C4" s="4"/>
      <c r="D4" s="5"/>
      <c r="E4" s="361">
        <f>ROUND(C4*0%,0)</f>
        <v>0</v>
      </c>
      <c r="F4" s="364">
        <f>D4+E4</f>
        <v>0</v>
      </c>
      <c r="G4" s="31"/>
      <c r="H4" s="360"/>
      <c r="I4" s="74"/>
    </row>
    <row r="5" spans="1:9" x14ac:dyDescent="0.25">
      <c r="A5" s="118" t="s">
        <v>935</v>
      </c>
      <c r="B5" s="117" t="s">
        <v>950</v>
      </c>
      <c r="C5" s="6"/>
      <c r="D5" s="7"/>
      <c r="E5" s="361">
        <f>ROUND(C5*0%,0)</f>
        <v>0</v>
      </c>
      <c r="F5" s="365">
        <f t="shared" ref="F5:F18" si="1">D5+E5</f>
        <v>0</v>
      </c>
      <c r="G5" s="32"/>
      <c r="H5" s="168">
        <f>ROUND(G5*20%,0)</f>
        <v>0</v>
      </c>
      <c r="I5" s="74"/>
    </row>
    <row r="6" spans="1:9" x14ac:dyDescent="0.25">
      <c r="A6" s="118" t="s">
        <v>936</v>
      </c>
      <c r="B6" s="117" t="s">
        <v>951</v>
      </c>
      <c r="C6" s="6"/>
      <c r="D6" s="7"/>
      <c r="E6" s="361">
        <f>ROUND(C6*0%,0)</f>
        <v>0</v>
      </c>
      <c r="F6" s="365">
        <f t="shared" si="1"/>
        <v>0</v>
      </c>
      <c r="G6" s="32"/>
      <c r="H6" s="92">
        <f>ROUND(G6*50%,0)</f>
        <v>0</v>
      </c>
      <c r="I6" s="74"/>
    </row>
    <row r="7" spans="1:9" x14ac:dyDescent="0.25">
      <c r="A7" s="118" t="s">
        <v>937</v>
      </c>
      <c r="B7" s="117" t="s">
        <v>952</v>
      </c>
      <c r="C7" s="6"/>
      <c r="D7" s="7"/>
      <c r="E7" s="361">
        <f>ROUND(C7*0%,0)</f>
        <v>0</v>
      </c>
      <c r="F7" s="365">
        <f t="shared" si="1"/>
        <v>0</v>
      </c>
      <c r="G7" s="32"/>
      <c r="H7" s="92">
        <f>ROUND(G7*100%,0)</f>
        <v>0</v>
      </c>
      <c r="I7" s="74"/>
    </row>
    <row r="8" spans="1:9" ht="15.75" thickBot="1" x14ac:dyDescent="0.3">
      <c r="A8" s="118" t="s">
        <v>938</v>
      </c>
      <c r="B8" s="117" t="s">
        <v>953</v>
      </c>
      <c r="C8" s="6"/>
      <c r="D8" s="7"/>
      <c r="E8" s="361">
        <f>ROUND(C8*0%,0)</f>
        <v>0</v>
      </c>
      <c r="F8" s="365">
        <f t="shared" si="1"/>
        <v>0</v>
      </c>
      <c r="G8" s="32"/>
      <c r="H8" s="167">
        <f>ROUND(G8*150%,0)</f>
        <v>0</v>
      </c>
      <c r="I8" s="74"/>
    </row>
    <row r="9" spans="1:9" ht="15.75" thickBot="1" x14ac:dyDescent="0.3">
      <c r="A9" s="118" t="s">
        <v>939</v>
      </c>
      <c r="B9" s="117" t="s">
        <v>954</v>
      </c>
      <c r="C9" s="6"/>
      <c r="D9" s="7"/>
      <c r="E9" s="362">
        <f>ROUND(C9*0.5%,0)</f>
        <v>0</v>
      </c>
      <c r="F9" s="365">
        <f t="shared" si="1"/>
        <v>0</v>
      </c>
      <c r="G9" s="32"/>
      <c r="H9" s="360"/>
      <c r="I9" s="74"/>
    </row>
    <row r="10" spans="1:9" x14ac:dyDescent="0.25">
      <c r="A10" s="118" t="s">
        <v>940</v>
      </c>
      <c r="B10" s="117" t="s">
        <v>955</v>
      </c>
      <c r="C10" s="6"/>
      <c r="D10" s="7"/>
      <c r="E10" s="362">
        <f>ROUND(C10*0.5%,0)</f>
        <v>0</v>
      </c>
      <c r="F10" s="365">
        <f t="shared" si="1"/>
        <v>0</v>
      </c>
      <c r="G10" s="32"/>
      <c r="H10" s="168">
        <f>ROUND(G10*20%,0)</f>
        <v>0</v>
      </c>
      <c r="I10" s="74"/>
    </row>
    <row r="11" spans="1:9" x14ac:dyDescent="0.25">
      <c r="A11" s="118" t="s">
        <v>941</v>
      </c>
      <c r="B11" s="117" t="s">
        <v>956</v>
      </c>
      <c r="C11" s="6"/>
      <c r="D11" s="7"/>
      <c r="E11" s="362">
        <f>ROUND(C11*0.5%,0)</f>
        <v>0</v>
      </c>
      <c r="F11" s="365">
        <f t="shared" si="1"/>
        <v>0</v>
      </c>
      <c r="G11" s="32"/>
      <c r="H11" s="92">
        <f>ROUND(G11*50%,0)</f>
        <v>0</v>
      </c>
      <c r="I11" s="74"/>
    </row>
    <row r="12" spans="1:9" x14ac:dyDescent="0.25">
      <c r="A12" s="118" t="s">
        <v>942</v>
      </c>
      <c r="B12" s="117" t="s">
        <v>957</v>
      </c>
      <c r="C12" s="6"/>
      <c r="D12" s="7"/>
      <c r="E12" s="362">
        <f>ROUND(C12*0.5%,0)</f>
        <v>0</v>
      </c>
      <c r="F12" s="365">
        <f t="shared" si="1"/>
        <v>0</v>
      </c>
      <c r="G12" s="32"/>
      <c r="H12" s="92">
        <f>ROUND(G12*100%,0)</f>
        <v>0</v>
      </c>
      <c r="I12" s="74"/>
    </row>
    <row r="13" spans="1:9" ht="15.75" thickBot="1" x14ac:dyDescent="0.3">
      <c r="A13" s="118" t="s">
        <v>943</v>
      </c>
      <c r="B13" s="117" t="s">
        <v>958</v>
      </c>
      <c r="C13" s="6"/>
      <c r="D13" s="7"/>
      <c r="E13" s="362">
        <f>ROUND(C13*0.5%,0)</f>
        <v>0</v>
      </c>
      <c r="F13" s="365">
        <f t="shared" si="1"/>
        <v>0</v>
      </c>
      <c r="G13" s="32"/>
      <c r="H13" s="167">
        <f>ROUND(G13*150%,0)</f>
        <v>0</v>
      </c>
      <c r="I13" s="74"/>
    </row>
    <row r="14" spans="1:9" ht="15.75" thickBot="1" x14ac:dyDescent="0.3">
      <c r="A14" s="118" t="s">
        <v>944</v>
      </c>
      <c r="B14" s="117" t="s">
        <v>959</v>
      </c>
      <c r="C14" s="6"/>
      <c r="D14" s="7"/>
      <c r="E14" s="362">
        <f>ROUND(C14*1.5%,0)</f>
        <v>0</v>
      </c>
      <c r="F14" s="365">
        <f t="shared" si="1"/>
        <v>0</v>
      </c>
      <c r="G14" s="32"/>
      <c r="H14" s="360"/>
      <c r="I14" s="74"/>
    </row>
    <row r="15" spans="1:9" x14ac:dyDescent="0.25">
      <c r="A15" s="118" t="s">
        <v>945</v>
      </c>
      <c r="B15" s="117" t="s">
        <v>960</v>
      </c>
      <c r="C15" s="6"/>
      <c r="D15" s="7"/>
      <c r="E15" s="362">
        <f>ROUND(C15*1.5%,0)</f>
        <v>0</v>
      </c>
      <c r="F15" s="365">
        <f t="shared" si="1"/>
        <v>0</v>
      </c>
      <c r="G15" s="32"/>
      <c r="H15" s="168">
        <f>ROUND(G15*20%,0)</f>
        <v>0</v>
      </c>
      <c r="I15" s="74"/>
    </row>
    <row r="16" spans="1:9" x14ac:dyDescent="0.25">
      <c r="A16" s="118" t="s">
        <v>946</v>
      </c>
      <c r="B16" s="117" t="s">
        <v>961</v>
      </c>
      <c r="C16" s="6"/>
      <c r="D16" s="7"/>
      <c r="E16" s="362">
        <f>ROUND(C16*1.5%,0)</f>
        <v>0</v>
      </c>
      <c r="F16" s="365">
        <f t="shared" si="1"/>
        <v>0</v>
      </c>
      <c r="G16" s="32"/>
      <c r="H16" s="92">
        <f>ROUND(G16*50%,0)</f>
        <v>0</v>
      </c>
      <c r="I16" s="74"/>
    </row>
    <row r="17" spans="1:9" x14ac:dyDescent="0.25">
      <c r="A17" s="118" t="s">
        <v>947</v>
      </c>
      <c r="B17" s="117" t="s">
        <v>962</v>
      </c>
      <c r="C17" s="6"/>
      <c r="D17" s="7"/>
      <c r="E17" s="362">
        <f>ROUND(C17*1.5%,0)</f>
        <v>0</v>
      </c>
      <c r="F17" s="365">
        <f t="shared" si="1"/>
        <v>0</v>
      </c>
      <c r="G17" s="32"/>
      <c r="H17" s="92">
        <f>ROUND(G17*100%,0)</f>
        <v>0</v>
      </c>
      <c r="I17" s="74"/>
    </row>
    <row r="18" spans="1:9" ht="15.75" thickBot="1" x14ac:dyDescent="0.3">
      <c r="A18" s="171" t="s">
        <v>948</v>
      </c>
      <c r="B18" s="170" t="s">
        <v>963</v>
      </c>
      <c r="C18" s="8"/>
      <c r="D18" s="9"/>
      <c r="E18" s="363">
        <f>ROUND(C18*1.5%,0)</f>
        <v>0</v>
      </c>
      <c r="F18" s="366">
        <f t="shared" si="1"/>
        <v>0</v>
      </c>
      <c r="G18" s="33"/>
      <c r="H18" s="93">
        <f>ROUND(G18*150%,0)</f>
        <v>0</v>
      </c>
      <c r="I18" s="74"/>
    </row>
    <row r="19" spans="1:9" x14ac:dyDescent="0.25">
      <c r="A19" s="74"/>
      <c r="B19" s="74"/>
      <c r="C19" s="74"/>
      <c r="D19" s="74"/>
      <c r="E19" s="74"/>
      <c r="F19" s="74"/>
      <c r="G19" s="74"/>
      <c r="H19" s="74"/>
      <c r="I19" s="74"/>
    </row>
  </sheetData>
  <sheetProtection sheet="1" objects="1" scenarios="1" formatCells="0" formatColumns="0" formatRows="0" selectLockedCells="1"/>
  <dataValidations count="2">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G4:G18 C4:C18" xr:uid="{00000000-0002-0000-0C00-000000000000}">
      <formula1>-1000000000</formula1>
      <formula2>1000000000</formula2>
    </dataValidation>
    <dataValidation type="whole" allowBlank="1" showInputMessage="1" showErrorMessage="1" errorTitle="Invalid number" error="Either:_x000a_(A) not a whole number or_x000a_(B) outside permitted range of_x000a_0 to 1,000,000,000" promptTitle="Integer in range" prompt="Must be a whole number between 0 and 1,000,000,000" sqref="D4:D18" xr:uid="{00000000-0002-0000-0C00-000001000000}">
      <formula1>0</formula1>
      <formula2>1000000000</formula2>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5" tint="0.79998168889431442"/>
  </sheetPr>
  <dimension ref="A1:I19"/>
  <sheetViews>
    <sheetView workbookViewId="0">
      <pane xSplit="2" ySplit="3" topLeftCell="C4" activePane="bottomRight" state="frozen"/>
      <selection pane="topRight" activeCell="C1" sqref="C1"/>
      <selection pane="bottomLeft" activeCell="A4" sqref="A4"/>
      <selection pane="bottomRight" activeCell="G14" sqref="G14"/>
    </sheetView>
  </sheetViews>
  <sheetFormatPr defaultRowHeight="15" x14ac:dyDescent="0.25"/>
  <cols>
    <col min="1" max="1" width="7.85546875" bestFit="1" customWidth="1"/>
    <col min="2" max="2" width="46.7109375" bestFit="1" customWidth="1"/>
    <col min="3" max="8" width="23.42578125" customWidth="1"/>
  </cols>
  <sheetData>
    <row r="1" spans="1:9" ht="15.75" thickBot="1" x14ac:dyDescent="0.3">
      <c r="A1" s="96" t="s">
        <v>1</v>
      </c>
      <c r="B1" s="97" t="s">
        <v>2856</v>
      </c>
      <c r="C1" s="74"/>
      <c r="D1" s="74"/>
      <c r="E1" s="74"/>
      <c r="F1" s="74"/>
      <c r="G1" s="74"/>
      <c r="H1" s="74"/>
      <c r="I1" s="74"/>
    </row>
    <row r="2" spans="1:9" ht="15.75" thickBot="1" x14ac:dyDescent="0.3">
      <c r="A2" s="358" t="s">
        <v>0</v>
      </c>
      <c r="B2" s="359" t="s">
        <v>626</v>
      </c>
      <c r="C2" s="126" t="s">
        <v>625</v>
      </c>
      <c r="D2" s="126" t="s">
        <v>931</v>
      </c>
      <c r="E2" s="126" t="s">
        <v>932</v>
      </c>
      <c r="F2" s="126" t="s">
        <v>914</v>
      </c>
      <c r="G2" s="126" t="s">
        <v>624</v>
      </c>
      <c r="H2" s="375" t="s">
        <v>915</v>
      </c>
      <c r="I2" s="74"/>
    </row>
    <row r="3" spans="1:9" ht="15.75" thickBot="1" x14ac:dyDescent="0.3">
      <c r="A3" s="120" t="s">
        <v>1076</v>
      </c>
      <c r="B3" s="126" t="s">
        <v>964</v>
      </c>
      <c r="C3" s="447">
        <f>SUM(C4:C18)</f>
        <v>0</v>
      </c>
      <c r="D3" s="447">
        <f t="shared" ref="D3:G3" si="0">SUM(D4:D18)</f>
        <v>0</v>
      </c>
      <c r="E3" s="447">
        <f t="shared" si="0"/>
        <v>0</v>
      </c>
      <c r="F3" s="447">
        <f t="shared" si="0"/>
        <v>0</v>
      </c>
      <c r="G3" s="447">
        <f t="shared" si="0"/>
        <v>0</v>
      </c>
      <c r="H3" s="448">
        <f>SUM(H5:H8,H10:H13,H15:H18)</f>
        <v>0</v>
      </c>
      <c r="I3" s="74"/>
    </row>
    <row r="4" spans="1:9" ht="15.75" thickBot="1" x14ac:dyDescent="0.3">
      <c r="A4" s="115" t="s">
        <v>1077</v>
      </c>
      <c r="B4" s="116" t="s">
        <v>965</v>
      </c>
      <c r="C4" s="4"/>
      <c r="D4" s="5"/>
      <c r="E4" s="361">
        <f>ROUND(C4*1%,0)</f>
        <v>0</v>
      </c>
      <c r="F4" s="364">
        <f>D4+E4</f>
        <v>0</v>
      </c>
      <c r="G4" s="31"/>
      <c r="H4" s="360"/>
      <c r="I4" s="74"/>
    </row>
    <row r="5" spans="1:9" x14ac:dyDescent="0.25">
      <c r="A5" s="118" t="s">
        <v>1078</v>
      </c>
      <c r="B5" s="117" t="s">
        <v>966</v>
      </c>
      <c r="C5" s="6"/>
      <c r="D5" s="7"/>
      <c r="E5" s="361">
        <f>ROUND(C5*1%,0)</f>
        <v>0</v>
      </c>
      <c r="F5" s="365">
        <f t="shared" ref="F5:F18" si="1">D5+E5</f>
        <v>0</v>
      </c>
      <c r="G5" s="32"/>
      <c r="H5" s="168">
        <f>ROUND(G5*20%,0)</f>
        <v>0</v>
      </c>
      <c r="I5" s="74"/>
    </row>
    <row r="6" spans="1:9" x14ac:dyDescent="0.25">
      <c r="A6" s="118" t="s">
        <v>1079</v>
      </c>
      <c r="B6" s="117" t="s">
        <v>967</v>
      </c>
      <c r="C6" s="6"/>
      <c r="D6" s="7"/>
      <c r="E6" s="361">
        <f>ROUND(C6*1%,0)</f>
        <v>0</v>
      </c>
      <c r="F6" s="365">
        <f t="shared" si="1"/>
        <v>0</v>
      </c>
      <c r="G6" s="32"/>
      <c r="H6" s="92">
        <f>ROUND(G6*50%,0)</f>
        <v>0</v>
      </c>
      <c r="I6" s="74"/>
    </row>
    <row r="7" spans="1:9" x14ac:dyDescent="0.25">
      <c r="A7" s="118" t="s">
        <v>1080</v>
      </c>
      <c r="B7" s="117" t="s">
        <v>968</v>
      </c>
      <c r="C7" s="6"/>
      <c r="D7" s="7"/>
      <c r="E7" s="361">
        <f>ROUND(C7*1%,0)</f>
        <v>0</v>
      </c>
      <c r="F7" s="365">
        <f t="shared" si="1"/>
        <v>0</v>
      </c>
      <c r="G7" s="32"/>
      <c r="H7" s="92">
        <f>ROUND(G7*100%,0)</f>
        <v>0</v>
      </c>
      <c r="I7" s="74"/>
    </row>
    <row r="8" spans="1:9" ht="15.75" thickBot="1" x14ac:dyDescent="0.3">
      <c r="A8" s="118" t="s">
        <v>1081</v>
      </c>
      <c r="B8" s="117" t="s">
        <v>969</v>
      </c>
      <c r="C8" s="6"/>
      <c r="D8" s="7"/>
      <c r="E8" s="361">
        <f>ROUND(C8*1%,0)</f>
        <v>0</v>
      </c>
      <c r="F8" s="365">
        <f t="shared" si="1"/>
        <v>0</v>
      </c>
      <c r="G8" s="32"/>
      <c r="H8" s="167">
        <f>ROUND(G8*150%,0)</f>
        <v>0</v>
      </c>
      <c r="I8" s="74"/>
    </row>
    <row r="9" spans="1:9" ht="15.75" thickBot="1" x14ac:dyDescent="0.3">
      <c r="A9" s="118" t="s">
        <v>1082</v>
      </c>
      <c r="B9" s="117" t="s">
        <v>970</v>
      </c>
      <c r="C9" s="6"/>
      <c r="D9" s="7"/>
      <c r="E9" s="362">
        <f>ROUND(C9*5%,0)</f>
        <v>0</v>
      </c>
      <c r="F9" s="365">
        <f t="shared" si="1"/>
        <v>0</v>
      </c>
      <c r="G9" s="32"/>
      <c r="H9" s="360"/>
      <c r="I9" s="74"/>
    </row>
    <row r="10" spans="1:9" x14ac:dyDescent="0.25">
      <c r="A10" s="118" t="s">
        <v>1083</v>
      </c>
      <c r="B10" s="117" t="s">
        <v>971</v>
      </c>
      <c r="C10" s="6"/>
      <c r="D10" s="7"/>
      <c r="E10" s="362">
        <f>ROUND(C10*5%,0)</f>
        <v>0</v>
      </c>
      <c r="F10" s="365">
        <f t="shared" si="1"/>
        <v>0</v>
      </c>
      <c r="G10" s="32"/>
      <c r="H10" s="168">
        <f>ROUND(G10*20%,0)</f>
        <v>0</v>
      </c>
      <c r="I10" s="74"/>
    </row>
    <row r="11" spans="1:9" x14ac:dyDescent="0.25">
      <c r="A11" s="118" t="s">
        <v>1084</v>
      </c>
      <c r="B11" s="117" t="s">
        <v>972</v>
      </c>
      <c r="C11" s="6"/>
      <c r="D11" s="7"/>
      <c r="E11" s="362">
        <f>ROUND(C11*5%,0)</f>
        <v>0</v>
      </c>
      <c r="F11" s="365">
        <f t="shared" si="1"/>
        <v>0</v>
      </c>
      <c r="G11" s="32"/>
      <c r="H11" s="92">
        <f>ROUND(G11*50%,0)</f>
        <v>0</v>
      </c>
      <c r="I11" s="74"/>
    </row>
    <row r="12" spans="1:9" x14ac:dyDescent="0.25">
      <c r="A12" s="118" t="s">
        <v>1085</v>
      </c>
      <c r="B12" s="117" t="s">
        <v>973</v>
      </c>
      <c r="C12" s="6"/>
      <c r="D12" s="7"/>
      <c r="E12" s="362">
        <f>ROUND(C12*5%,0)</f>
        <v>0</v>
      </c>
      <c r="F12" s="365">
        <f t="shared" si="1"/>
        <v>0</v>
      </c>
      <c r="G12" s="32"/>
      <c r="H12" s="92">
        <f>ROUND(G12*100%,0)</f>
        <v>0</v>
      </c>
      <c r="I12" s="74"/>
    </row>
    <row r="13" spans="1:9" ht="15.75" thickBot="1" x14ac:dyDescent="0.3">
      <c r="A13" s="118" t="s">
        <v>1086</v>
      </c>
      <c r="B13" s="117" t="s">
        <v>974</v>
      </c>
      <c r="C13" s="6"/>
      <c r="D13" s="7"/>
      <c r="E13" s="362">
        <f>ROUND(C13*5%,0)</f>
        <v>0</v>
      </c>
      <c r="F13" s="365">
        <f t="shared" si="1"/>
        <v>0</v>
      </c>
      <c r="G13" s="32"/>
      <c r="H13" s="167">
        <f>ROUND(G13*150%,0)</f>
        <v>0</v>
      </c>
      <c r="I13" s="74"/>
    </row>
    <row r="14" spans="1:9" ht="15.75" thickBot="1" x14ac:dyDescent="0.3">
      <c r="A14" s="118" t="s">
        <v>1087</v>
      </c>
      <c r="B14" s="117" t="s">
        <v>975</v>
      </c>
      <c r="C14" s="6"/>
      <c r="D14" s="7"/>
      <c r="E14" s="362">
        <f>ROUND(C14*7.5%,0)</f>
        <v>0</v>
      </c>
      <c r="F14" s="365">
        <f t="shared" si="1"/>
        <v>0</v>
      </c>
      <c r="G14" s="32"/>
      <c r="H14" s="360"/>
      <c r="I14" s="74"/>
    </row>
    <row r="15" spans="1:9" x14ac:dyDescent="0.25">
      <c r="A15" s="118" t="s">
        <v>1088</v>
      </c>
      <c r="B15" s="117" t="s">
        <v>976</v>
      </c>
      <c r="C15" s="6"/>
      <c r="D15" s="7"/>
      <c r="E15" s="362">
        <f>ROUND(C15*7.5%,0)</f>
        <v>0</v>
      </c>
      <c r="F15" s="365">
        <f t="shared" si="1"/>
        <v>0</v>
      </c>
      <c r="G15" s="32"/>
      <c r="H15" s="168">
        <f>ROUND(G15*20%,0)</f>
        <v>0</v>
      </c>
      <c r="I15" s="74"/>
    </row>
    <row r="16" spans="1:9" x14ac:dyDescent="0.25">
      <c r="A16" s="118" t="s">
        <v>1089</v>
      </c>
      <c r="B16" s="117" t="s">
        <v>977</v>
      </c>
      <c r="C16" s="6"/>
      <c r="D16" s="7"/>
      <c r="E16" s="362">
        <f>ROUND(C16*7.5%,0)</f>
        <v>0</v>
      </c>
      <c r="F16" s="365">
        <f t="shared" si="1"/>
        <v>0</v>
      </c>
      <c r="G16" s="32"/>
      <c r="H16" s="92">
        <f>ROUND(G16*50%,0)</f>
        <v>0</v>
      </c>
      <c r="I16" s="74"/>
    </row>
    <row r="17" spans="1:9" x14ac:dyDescent="0.25">
      <c r="A17" s="118" t="s">
        <v>1090</v>
      </c>
      <c r="B17" s="117" t="s">
        <v>978</v>
      </c>
      <c r="C17" s="6"/>
      <c r="D17" s="7"/>
      <c r="E17" s="362">
        <f>ROUND(C17*7.5%,0)</f>
        <v>0</v>
      </c>
      <c r="F17" s="365">
        <f t="shared" si="1"/>
        <v>0</v>
      </c>
      <c r="G17" s="32"/>
      <c r="H17" s="92">
        <f>ROUND(G17*100%,0)</f>
        <v>0</v>
      </c>
      <c r="I17" s="74"/>
    </row>
    <row r="18" spans="1:9" ht="15.75" thickBot="1" x14ac:dyDescent="0.3">
      <c r="A18" s="171" t="s">
        <v>1091</v>
      </c>
      <c r="B18" s="170" t="s">
        <v>979</v>
      </c>
      <c r="C18" s="8"/>
      <c r="D18" s="9"/>
      <c r="E18" s="363">
        <f>ROUND(C18*7.5%,0)</f>
        <v>0</v>
      </c>
      <c r="F18" s="366">
        <f t="shared" si="1"/>
        <v>0</v>
      </c>
      <c r="G18" s="33"/>
      <c r="H18" s="93">
        <f>ROUND(G18*150%,0)</f>
        <v>0</v>
      </c>
      <c r="I18" s="74"/>
    </row>
    <row r="19" spans="1:9" x14ac:dyDescent="0.25">
      <c r="A19" s="74"/>
      <c r="B19" s="74"/>
      <c r="C19" s="74"/>
      <c r="D19" s="74"/>
      <c r="E19" s="74"/>
      <c r="F19" s="74"/>
      <c r="G19" s="74"/>
      <c r="H19" s="74"/>
      <c r="I19" s="74"/>
    </row>
  </sheetData>
  <sheetProtection sheet="1" objects="1" scenarios="1" formatCells="0" formatColumns="0" formatRows="0" selectLockedCells="1"/>
  <dataValidations xWindow="428" yWindow="438" count="2">
    <dataValidation type="whole" allowBlank="1" showInputMessage="1" showErrorMessage="1" errorTitle="Invalid number" error="Either:_x000a_(A) not a whole number or_x000a_(B) outside permitted range of_x000a_0 to 1,000,000,000" promptTitle="Integer in range" prompt="Must be a whole number between 0 and 1,000,000,000" sqref="D4:D18" xr:uid="{00000000-0002-0000-0D00-000000000000}">
      <formula1>0</formula1>
      <formula2>1000000000</formula2>
    </dataValidation>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C4:C18 G4:G18" xr:uid="{00000000-0002-0000-0D00-000001000000}">
      <formula1>-1000000000</formula1>
      <formula2>1000000000</formula2>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5" tint="0.79998168889431442"/>
  </sheetPr>
  <dimension ref="A1:I19"/>
  <sheetViews>
    <sheetView workbookViewId="0">
      <pane xSplit="2" ySplit="3" topLeftCell="C4" activePane="bottomRight" state="frozen"/>
      <selection pane="topRight" activeCell="C1" sqref="C1"/>
      <selection pane="bottomLeft" activeCell="A4" sqref="A4"/>
      <selection pane="bottomRight" activeCell="C4" sqref="C4"/>
    </sheetView>
  </sheetViews>
  <sheetFormatPr defaultRowHeight="15" x14ac:dyDescent="0.25"/>
  <cols>
    <col min="1" max="1" width="7.85546875" bestFit="1" customWidth="1"/>
    <col min="2" max="2" width="46.7109375" bestFit="1" customWidth="1"/>
    <col min="3" max="8" width="24.42578125" customWidth="1"/>
  </cols>
  <sheetData>
    <row r="1" spans="1:9" ht="15.75" thickBot="1" x14ac:dyDescent="0.3">
      <c r="A1" s="96" t="s">
        <v>1</v>
      </c>
      <c r="B1" s="97" t="s">
        <v>2856</v>
      </c>
      <c r="C1" s="74"/>
      <c r="D1" s="74"/>
      <c r="E1" s="74"/>
      <c r="F1" s="74"/>
      <c r="G1" s="74"/>
      <c r="H1" s="74"/>
      <c r="I1" s="74"/>
    </row>
    <row r="2" spans="1:9" ht="15.75" thickBot="1" x14ac:dyDescent="0.3">
      <c r="A2" s="358" t="s">
        <v>0</v>
      </c>
      <c r="B2" s="359" t="s">
        <v>626</v>
      </c>
      <c r="C2" s="126" t="s">
        <v>625</v>
      </c>
      <c r="D2" s="126" t="s">
        <v>931</v>
      </c>
      <c r="E2" s="126" t="s">
        <v>932</v>
      </c>
      <c r="F2" s="126" t="s">
        <v>914</v>
      </c>
      <c r="G2" s="126" t="s">
        <v>624</v>
      </c>
      <c r="H2" s="375" t="s">
        <v>915</v>
      </c>
      <c r="I2" s="74"/>
    </row>
    <row r="3" spans="1:9" ht="15.75" thickBot="1" x14ac:dyDescent="0.3">
      <c r="A3" s="120" t="s">
        <v>1060</v>
      </c>
      <c r="B3" s="126" t="s">
        <v>980</v>
      </c>
      <c r="C3" s="447">
        <f>SUM(C4:C18)</f>
        <v>0</v>
      </c>
      <c r="D3" s="447">
        <f t="shared" ref="D3:G3" si="0">SUM(D4:D18)</f>
        <v>0</v>
      </c>
      <c r="E3" s="447">
        <f t="shared" si="0"/>
        <v>0</v>
      </c>
      <c r="F3" s="447">
        <f t="shared" si="0"/>
        <v>0</v>
      </c>
      <c r="G3" s="447">
        <f t="shared" si="0"/>
        <v>0</v>
      </c>
      <c r="H3" s="448">
        <f>SUM(H5:H8,H10:H13,H15:H18)</f>
        <v>0</v>
      </c>
      <c r="I3" s="74"/>
    </row>
    <row r="4" spans="1:9" ht="15.75" thickBot="1" x14ac:dyDescent="0.3">
      <c r="A4" s="115" t="s">
        <v>1061</v>
      </c>
      <c r="B4" s="116" t="s">
        <v>981</v>
      </c>
      <c r="C4" s="4"/>
      <c r="D4" s="5"/>
      <c r="E4" s="361">
        <f>ROUND(C4*6%,0)</f>
        <v>0</v>
      </c>
      <c r="F4" s="364">
        <f>D4+E4</f>
        <v>0</v>
      </c>
      <c r="G4" s="31"/>
      <c r="H4" s="360"/>
      <c r="I4" s="74"/>
    </row>
    <row r="5" spans="1:9" x14ac:dyDescent="0.25">
      <c r="A5" s="118" t="s">
        <v>1062</v>
      </c>
      <c r="B5" s="117" t="s">
        <v>982</v>
      </c>
      <c r="C5" s="6"/>
      <c r="D5" s="7"/>
      <c r="E5" s="361">
        <f>ROUND(C5*6%,0)</f>
        <v>0</v>
      </c>
      <c r="F5" s="365">
        <f t="shared" ref="F5:F18" si="1">D5+E5</f>
        <v>0</v>
      </c>
      <c r="G5" s="32"/>
      <c r="H5" s="168">
        <f>ROUND(G5*20%,0)</f>
        <v>0</v>
      </c>
      <c r="I5" s="74"/>
    </row>
    <row r="6" spans="1:9" x14ac:dyDescent="0.25">
      <c r="A6" s="118" t="s">
        <v>1063</v>
      </c>
      <c r="B6" s="117" t="s">
        <v>983</v>
      </c>
      <c r="C6" s="6"/>
      <c r="D6" s="7"/>
      <c r="E6" s="361">
        <f>ROUND(C6*6%,0)</f>
        <v>0</v>
      </c>
      <c r="F6" s="365">
        <f t="shared" si="1"/>
        <v>0</v>
      </c>
      <c r="G6" s="32"/>
      <c r="H6" s="92">
        <f>ROUND(G6*50%,0)</f>
        <v>0</v>
      </c>
      <c r="I6" s="74"/>
    </row>
    <row r="7" spans="1:9" x14ac:dyDescent="0.25">
      <c r="A7" s="118" t="s">
        <v>1064</v>
      </c>
      <c r="B7" s="117" t="s">
        <v>984</v>
      </c>
      <c r="C7" s="6"/>
      <c r="D7" s="7"/>
      <c r="E7" s="361">
        <f>ROUND(C7*6%,0)</f>
        <v>0</v>
      </c>
      <c r="F7" s="365">
        <f t="shared" si="1"/>
        <v>0</v>
      </c>
      <c r="G7" s="32"/>
      <c r="H7" s="92">
        <f>ROUND(G7*100%,0)</f>
        <v>0</v>
      </c>
      <c r="I7" s="74"/>
    </row>
    <row r="8" spans="1:9" ht="15.75" thickBot="1" x14ac:dyDescent="0.3">
      <c r="A8" s="118" t="s">
        <v>1065</v>
      </c>
      <c r="B8" s="117" t="s">
        <v>985</v>
      </c>
      <c r="C8" s="6"/>
      <c r="D8" s="7"/>
      <c r="E8" s="361">
        <f>ROUND(C8*6%,0)</f>
        <v>0</v>
      </c>
      <c r="F8" s="365">
        <f t="shared" si="1"/>
        <v>0</v>
      </c>
      <c r="G8" s="32"/>
      <c r="H8" s="167">
        <f>ROUND(G8*150%,0)</f>
        <v>0</v>
      </c>
      <c r="I8" s="74"/>
    </row>
    <row r="9" spans="1:9" ht="15.75" thickBot="1" x14ac:dyDescent="0.3">
      <c r="A9" s="118" t="s">
        <v>1066</v>
      </c>
      <c r="B9" s="117" t="s">
        <v>986</v>
      </c>
      <c r="C9" s="6"/>
      <c r="D9" s="7"/>
      <c r="E9" s="362">
        <f>ROUND(C9*8%,0)</f>
        <v>0</v>
      </c>
      <c r="F9" s="365">
        <f t="shared" si="1"/>
        <v>0</v>
      </c>
      <c r="G9" s="32"/>
      <c r="H9" s="360"/>
      <c r="I9" s="74"/>
    </row>
    <row r="10" spans="1:9" x14ac:dyDescent="0.25">
      <c r="A10" s="118" t="s">
        <v>1067</v>
      </c>
      <c r="B10" s="117" t="s">
        <v>987</v>
      </c>
      <c r="C10" s="6"/>
      <c r="D10" s="7"/>
      <c r="E10" s="362">
        <f>ROUND(C10*8%,0)</f>
        <v>0</v>
      </c>
      <c r="F10" s="365">
        <f t="shared" si="1"/>
        <v>0</v>
      </c>
      <c r="G10" s="32"/>
      <c r="H10" s="168">
        <f>ROUND(G10*20%,0)</f>
        <v>0</v>
      </c>
      <c r="I10" s="74"/>
    </row>
    <row r="11" spans="1:9" x14ac:dyDescent="0.25">
      <c r="A11" s="118" t="s">
        <v>1068</v>
      </c>
      <c r="B11" s="117" t="s">
        <v>988</v>
      </c>
      <c r="C11" s="6"/>
      <c r="D11" s="7"/>
      <c r="E11" s="362">
        <f>ROUND(C11*8%,0)</f>
        <v>0</v>
      </c>
      <c r="F11" s="365">
        <f t="shared" si="1"/>
        <v>0</v>
      </c>
      <c r="G11" s="32"/>
      <c r="H11" s="92">
        <f>ROUND(G11*50%,0)</f>
        <v>0</v>
      </c>
      <c r="I11" s="74"/>
    </row>
    <row r="12" spans="1:9" x14ac:dyDescent="0.25">
      <c r="A12" s="118" t="s">
        <v>1069</v>
      </c>
      <c r="B12" s="117" t="s">
        <v>989</v>
      </c>
      <c r="C12" s="6"/>
      <c r="D12" s="7"/>
      <c r="E12" s="362">
        <f>ROUND(C12*8%,0)</f>
        <v>0</v>
      </c>
      <c r="F12" s="365">
        <f t="shared" si="1"/>
        <v>0</v>
      </c>
      <c r="G12" s="32"/>
      <c r="H12" s="92">
        <f>ROUND(G12*100%,0)</f>
        <v>0</v>
      </c>
      <c r="I12" s="74"/>
    </row>
    <row r="13" spans="1:9" ht="15.75" thickBot="1" x14ac:dyDescent="0.3">
      <c r="A13" s="118" t="s">
        <v>1070</v>
      </c>
      <c r="B13" s="117" t="s">
        <v>990</v>
      </c>
      <c r="C13" s="6"/>
      <c r="D13" s="7"/>
      <c r="E13" s="362">
        <f>ROUND(C13*8%,0)</f>
        <v>0</v>
      </c>
      <c r="F13" s="365">
        <f t="shared" si="1"/>
        <v>0</v>
      </c>
      <c r="G13" s="32"/>
      <c r="H13" s="167">
        <f>ROUND(G13*150%,0)</f>
        <v>0</v>
      </c>
      <c r="I13" s="74"/>
    </row>
    <row r="14" spans="1:9" ht="15.75" thickBot="1" x14ac:dyDescent="0.3">
      <c r="A14" s="118" t="s">
        <v>1071</v>
      </c>
      <c r="B14" s="117" t="s">
        <v>991</v>
      </c>
      <c r="C14" s="6"/>
      <c r="D14" s="7"/>
      <c r="E14" s="362">
        <f>ROUND(C14*10%,0)</f>
        <v>0</v>
      </c>
      <c r="F14" s="365">
        <f t="shared" si="1"/>
        <v>0</v>
      </c>
      <c r="G14" s="32"/>
      <c r="H14" s="360"/>
      <c r="I14" s="74"/>
    </row>
    <row r="15" spans="1:9" x14ac:dyDescent="0.25">
      <c r="A15" s="118" t="s">
        <v>1072</v>
      </c>
      <c r="B15" s="117" t="s">
        <v>992</v>
      </c>
      <c r="C15" s="6"/>
      <c r="D15" s="7"/>
      <c r="E15" s="362">
        <f>ROUND(C15*10%,0)</f>
        <v>0</v>
      </c>
      <c r="F15" s="365">
        <f t="shared" si="1"/>
        <v>0</v>
      </c>
      <c r="G15" s="32"/>
      <c r="H15" s="168">
        <f>ROUND(G15*20%,0)</f>
        <v>0</v>
      </c>
      <c r="I15" s="74"/>
    </row>
    <row r="16" spans="1:9" x14ac:dyDescent="0.25">
      <c r="A16" s="118" t="s">
        <v>1073</v>
      </c>
      <c r="B16" s="117" t="s">
        <v>993</v>
      </c>
      <c r="C16" s="6"/>
      <c r="D16" s="7"/>
      <c r="E16" s="362">
        <f>ROUND(C16*10%,0)</f>
        <v>0</v>
      </c>
      <c r="F16" s="365">
        <f t="shared" si="1"/>
        <v>0</v>
      </c>
      <c r="G16" s="32"/>
      <c r="H16" s="92">
        <f>ROUND(G16*50%,0)</f>
        <v>0</v>
      </c>
      <c r="I16" s="74"/>
    </row>
    <row r="17" spans="1:9" x14ac:dyDescent="0.25">
      <c r="A17" s="118" t="s">
        <v>1074</v>
      </c>
      <c r="B17" s="117" t="s">
        <v>994</v>
      </c>
      <c r="C17" s="6"/>
      <c r="D17" s="7"/>
      <c r="E17" s="362">
        <f>ROUND(C17*10%,0)</f>
        <v>0</v>
      </c>
      <c r="F17" s="365">
        <f t="shared" si="1"/>
        <v>0</v>
      </c>
      <c r="G17" s="32"/>
      <c r="H17" s="92">
        <f>ROUND(G17*100%,0)</f>
        <v>0</v>
      </c>
      <c r="I17" s="74"/>
    </row>
    <row r="18" spans="1:9" ht="15.75" thickBot="1" x14ac:dyDescent="0.3">
      <c r="A18" s="171" t="s">
        <v>1075</v>
      </c>
      <c r="B18" s="170" t="s">
        <v>995</v>
      </c>
      <c r="C18" s="8"/>
      <c r="D18" s="9"/>
      <c r="E18" s="363">
        <f>ROUND(C18*10%,0)</f>
        <v>0</v>
      </c>
      <c r="F18" s="366">
        <f t="shared" si="1"/>
        <v>0</v>
      </c>
      <c r="G18" s="33"/>
      <c r="H18" s="93">
        <f>ROUND(G18*150%,0)</f>
        <v>0</v>
      </c>
      <c r="I18" s="74"/>
    </row>
    <row r="19" spans="1:9" x14ac:dyDescent="0.25">
      <c r="A19" s="74"/>
      <c r="B19" s="74"/>
      <c r="C19" s="74"/>
      <c r="D19" s="74"/>
      <c r="E19" s="74"/>
      <c r="F19" s="74"/>
      <c r="G19" s="74"/>
      <c r="H19" s="74"/>
      <c r="I19" s="74"/>
    </row>
  </sheetData>
  <sheetProtection sheet="1" objects="1" scenarios="1" formatCells="0" formatColumns="0" formatRows="0" selectLockedCells="1"/>
  <dataValidations xWindow="474" yWindow="419" count="2">
    <dataValidation type="whole" allowBlank="1" showInputMessage="1" showErrorMessage="1" errorTitle="Invalid number" error="Either:_x000a_(A) not a whole number or_x000a_(B) outside permitted range of_x000a_0 to 1,000,000,000" promptTitle="Integer in range" prompt="Must be a whole number between 0 and 1,000,000,000" sqref="D4:D18" xr:uid="{00000000-0002-0000-0E00-000000000000}">
      <formula1>0</formula1>
      <formula2>1000000000</formula2>
    </dataValidation>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G4:G18 C4:C18 G4:G18" xr:uid="{00000000-0002-0000-0E00-000001000000}">
      <formula1>-1000000000</formula1>
      <formula2>1000000000</formula2>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5" tint="0.79998168889431442"/>
  </sheetPr>
  <dimension ref="A1:I19"/>
  <sheetViews>
    <sheetView workbookViewId="0">
      <pane xSplit="2" ySplit="3" topLeftCell="C4" activePane="bottomRight" state="frozen"/>
      <selection pane="topRight" activeCell="C1" sqref="C1"/>
      <selection pane="bottomLeft" activeCell="A4" sqref="A4"/>
      <selection pane="bottomRight" activeCell="C4" sqref="C4"/>
    </sheetView>
  </sheetViews>
  <sheetFormatPr defaultRowHeight="15" x14ac:dyDescent="0.25"/>
  <cols>
    <col min="1" max="1" width="7.85546875" bestFit="1" customWidth="1"/>
    <col min="2" max="2" width="50.140625" bestFit="1" customWidth="1"/>
    <col min="3" max="8" width="23.7109375" customWidth="1"/>
  </cols>
  <sheetData>
    <row r="1" spans="1:9" ht="15.75" thickBot="1" x14ac:dyDescent="0.3">
      <c r="A1" s="96" t="s">
        <v>1</v>
      </c>
      <c r="B1" s="97" t="s">
        <v>2856</v>
      </c>
      <c r="C1" s="74"/>
      <c r="D1" s="74"/>
      <c r="E1" s="74"/>
      <c r="F1" s="74"/>
      <c r="G1" s="74"/>
      <c r="H1" s="74"/>
      <c r="I1" s="74"/>
    </row>
    <row r="2" spans="1:9" ht="15.75" thickBot="1" x14ac:dyDescent="0.3">
      <c r="A2" s="358" t="s">
        <v>0</v>
      </c>
      <c r="B2" s="359" t="s">
        <v>626</v>
      </c>
      <c r="C2" s="126" t="s">
        <v>625</v>
      </c>
      <c r="D2" s="126" t="s">
        <v>931</v>
      </c>
      <c r="E2" s="126" t="s">
        <v>932</v>
      </c>
      <c r="F2" s="126" t="s">
        <v>914</v>
      </c>
      <c r="G2" s="126" t="s">
        <v>624</v>
      </c>
      <c r="H2" s="375" t="s">
        <v>915</v>
      </c>
      <c r="I2" s="74"/>
    </row>
    <row r="3" spans="1:9" ht="15.75" thickBot="1" x14ac:dyDescent="0.3">
      <c r="A3" s="120" t="s">
        <v>1044</v>
      </c>
      <c r="B3" s="126" t="s">
        <v>996</v>
      </c>
      <c r="C3" s="447">
        <f>SUM(C4:C18)</f>
        <v>0</v>
      </c>
      <c r="D3" s="447">
        <f t="shared" ref="D3:G3" si="0">SUM(D4:D18)</f>
        <v>0</v>
      </c>
      <c r="E3" s="447">
        <f t="shared" si="0"/>
        <v>0</v>
      </c>
      <c r="F3" s="447">
        <f t="shared" si="0"/>
        <v>0</v>
      </c>
      <c r="G3" s="447">
        <f t="shared" si="0"/>
        <v>0</v>
      </c>
      <c r="H3" s="448">
        <f>SUM(H5:H8,H10:H13,H15:H18)</f>
        <v>0</v>
      </c>
      <c r="I3" s="74"/>
    </row>
    <row r="4" spans="1:9" ht="15.75" thickBot="1" x14ac:dyDescent="0.3">
      <c r="A4" s="115" t="s">
        <v>1045</v>
      </c>
      <c r="B4" s="116" t="s">
        <v>997</v>
      </c>
      <c r="C4" s="4"/>
      <c r="D4" s="5"/>
      <c r="E4" s="361">
        <f t="shared" ref="E4:E13" si="1">ROUND(C4*7%,0)</f>
        <v>0</v>
      </c>
      <c r="F4" s="364">
        <f>D4+E4</f>
        <v>0</v>
      </c>
      <c r="G4" s="31"/>
      <c r="H4" s="360"/>
      <c r="I4" s="74"/>
    </row>
    <row r="5" spans="1:9" x14ac:dyDescent="0.25">
      <c r="A5" s="118" t="s">
        <v>1046</v>
      </c>
      <c r="B5" s="117" t="s">
        <v>998</v>
      </c>
      <c r="C5" s="6"/>
      <c r="D5" s="7"/>
      <c r="E5" s="361">
        <f t="shared" si="1"/>
        <v>0</v>
      </c>
      <c r="F5" s="365">
        <f t="shared" ref="F5:F18" si="2">D5+E5</f>
        <v>0</v>
      </c>
      <c r="G5" s="32"/>
      <c r="H5" s="168">
        <f>ROUND(G5*20%,0)</f>
        <v>0</v>
      </c>
      <c r="I5" s="74"/>
    </row>
    <row r="6" spans="1:9" x14ac:dyDescent="0.25">
      <c r="A6" s="118" t="s">
        <v>1047</v>
      </c>
      <c r="B6" s="117" t="s">
        <v>999</v>
      </c>
      <c r="C6" s="6"/>
      <c r="D6" s="7"/>
      <c r="E6" s="361">
        <f t="shared" si="1"/>
        <v>0</v>
      </c>
      <c r="F6" s="365">
        <f t="shared" si="2"/>
        <v>0</v>
      </c>
      <c r="G6" s="32"/>
      <c r="H6" s="92">
        <f>ROUND(G6*50%,0)</f>
        <v>0</v>
      </c>
      <c r="I6" s="74"/>
    </row>
    <row r="7" spans="1:9" x14ac:dyDescent="0.25">
      <c r="A7" s="118" t="s">
        <v>1048</v>
      </c>
      <c r="B7" s="117" t="s">
        <v>1000</v>
      </c>
      <c r="C7" s="6"/>
      <c r="D7" s="7"/>
      <c r="E7" s="361">
        <f t="shared" si="1"/>
        <v>0</v>
      </c>
      <c r="F7" s="365">
        <f t="shared" si="2"/>
        <v>0</v>
      </c>
      <c r="G7" s="32"/>
      <c r="H7" s="92">
        <f>ROUND(G7*100%,0)</f>
        <v>0</v>
      </c>
      <c r="I7" s="74"/>
    </row>
    <row r="8" spans="1:9" ht="15.75" thickBot="1" x14ac:dyDescent="0.3">
      <c r="A8" s="118" t="s">
        <v>1049</v>
      </c>
      <c r="B8" s="117" t="s">
        <v>1001</v>
      </c>
      <c r="C8" s="6"/>
      <c r="D8" s="7"/>
      <c r="E8" s="361">
        <f t="shared" si="1"/>
        <v>0</v>
      </c>
      <c r="F8" s="365">
        <f t="shared" si="2"/>
        <v>0</v>
      </c>
      <c r="G8" s="32"/>
      <c r="H8" s="167">
        <f>ROUND(G8*150%,0)</f>
        <v>0</v>
      </c>
      <c r="I8" s="74"/>
    </row>
    <row r="9" spans="1:9" ht="15.75" thickBot="1" x14ac:dyDescent="0.3">
      <c r="A9" s="118" t="s">
        <v>1050</v>
      </c>
      <c r="B9" s="117" t="s">
        <v>1002</v>
      </c>
      <c r="C9" s="6"/>
      <c r="D9" s="7"/>
      <c r="E9" s="362">
        <f t="shared" si="1"/>
        <v>0</v>
      </c>
      <c r="F9" s="365">
        <f t="shared" si="2"/>
        <v>0</v>
      </c>
      <c r="G9" s="32"/>
      <c r="H9" s="360"/>
      <c r="I9" s="74"/>
    </row>
    <row r="10" spans="1:9" x14ac:dyDescent="0.25">
      <c r="A10" s="118" t="s">
        <v>1051</v>
      </c>
      <c r="B10" s="117" t="s">
        <v>1003</v>
      </c>
      <c r="C10" s="6"/>
      <c r="D10" s="7"/>
      <c r="E10" s="362">
        <f t="shared" si="1"/>
        <v>0</v>
      </c>
      <c r="F10" s="365">
        <f t="shared" si="2"/>
        <v>0</v>
      </c>
      <c r="G10" s="32"/>
      <c r="H10" s="168">
        <f>ROUND(G10*20%,0)</f>
        <v>0</v>
      </c>
      <c r="I10" s="74"/>
    </row>
    <row r="11" spans="1:9" x14ac:dyDescent="0.25">
      <c r="A11" s="118" t="s">
        <v>1052</v>
      </c>
      <c r="B11" s="117" t="s">
        <v>1004</v>
      </c>
      <c r="C11" s="6"/>
      <c r="D11" s="7"/>
      <c r="E11" s="362">
        <f t="shared" si="1"/>
        <v>0</v>
      </c>
      <c r="F11" s="365">
        <f t="shared" si="2"/>
        <v>0</v>
      </c>
      <c r="G11" s="32"/>
      <c r="H11" s="92">
        <f>ROUND(G11*50%,0)</f>
        <v>0</v>
      </c>
      <c r="I11" s="74"/>
    </row>
    <row r="12" spans="1:9" x14ac:dyDescent="0.25">
      <c r="A12" s="118" t="s">
        <v>1053</v>
      </c>
      <c r="B12" s="117" t="s">
        <v>1005</v>
      </c>
      <c r="C12" s="6"/>
      <c r="D12" s="7"/>
      <c r="E12" s="362">
        <f t="shared" si="1"/>
        <v>0</v>
      </c>
      <c r="F12" s="365">
        <f t="shared" si="2"/>
        <v>0</v>
      </c>
      <c r="G12" s="32"/>
      <c r="H12" s="92">
        <f>ROUND(G12*100%,0)</f>
        <v>0</v>
      </c>
      <c r="I12" s="74"/>
    </row>
    <row r="13" spans="1:9" ht="15.75" thickBot="1" x14ac:dyDescent="0.3">
      <c r="A13" s="118" t="s">
        <v>1054</v>
      </c>
      <c r="B13" s="117" t="s">
        <v>1006</v>
      </c>
      <c r="C13" s="6"/>
      <c r="D13" s="7"/>
      <c r="E13" s="362">
        <f t="shared" si="1"/>
        <v>0</v>
      </c>
      <c r="F13" s="365">
        <f t="shared" si="2"/>
        <v>0</v>
      </c>
      <c r="G13" s="32"/>
      <c r="H13" s="167">
        <f>ROUND(G13*150%,0)</f>
        <v>0</v>
      </c>
      <c r="I13" s="74"/>
    </row>
    <row r="14" spans="1:9" ht="15.75" thickBot="1" x14ac:dyDescent="0.3">
      <c r="A14" s="118" t="s">
        <v>1055</v>
      </c>
      <c r="B14" s="117" t="s">
        <v>1007</v>
      </c>
      <c r="C14" s="6"/>
      <c r="D14" s="7"/>
      <c r="E14" s="362">
        <f>ROUND(C14*8%,0)</f>
        <v>0</v>
      </c>
      <c r="F14" s="365">
        <f t="shared" si="2"/>
        <v>0</v>
      </c>
      <c r="G14" s="32"/>
      <c r="H14" s="360"/>
      <c r="I14" s="74"/>
    </row>
    <row r="15" spans="1:9" x14ac:dyDescent="0.25">
      <c r="A15" s="118" t="s">
        <v>1056</v>
      </c>
      <c r="B15" s="117" t="s">
        <v>1008</v>
      </c>
      <c r="C15" s="6"/>
      <c r="D15" s="7"/>
      <c r="E15" s="362">
        <f>ROUND(C15*8%,0)</f>
        <v>0</v>
      </c>
      <c r="F15" s="365">
        <f t="shared" si="2"/>
        <v>0</v>
      </c>
      <c r="G15" s="32"/>
      <c r="H15" s="168">
        <f>ROUND(G15*20%,0)</f>
        <v>0</v>
      </c>
      <c r="I15" s="74"/>
    </row>
    <row r="16" spans="1:9" x14ac:dyDescent="0.25">
      <c r="A16" s="118" t="s">
        <v>1057</v>
      </c>
      <c r="B16" s="117" t="s">
        <v>1009</v>
      </c>
      <c r="C16" s="6"/>
      <c r="D16" s="7"/>
      <c r="E16" s="362">
        <f>ROUND(C16*8%,0)</f>
        <v>0</v>
      </c>
      <c r="F16" s="365">
        <f t="shared" si="2"/>
        <v>0</v>
      </c>
      <c r="G16" s="32"/>
      <c r="H16" s="92">
        <f>ROUND(G16*50%,0)</f>
        <v>0</v>
      </c>
      <c r="I16" s="74"/>
    </row>
    <row r="17" spans="1:9" x14ac:dyDescent="0.25">
      <c r="A17" s="118" t="s">
        <v>1058</v>
      </c>
      <c r="B17" s="117" t="s">
        <v>1010</v>
      </c>
      <c r="C17" s="6"/>
      <c r="D17" s="7"/>
      <c r="E17" s="362">
        <f>ROUND(C17*8%,0)</f>
        <v>0</v>
      </c>
      <c r="F17" s="365">
        <f t="shared" si="2"/>
        <v>0</v>
      </c>
      <c r="G17" s="32"/>
      <c r="H17" s="92">
        <f>ROUND(G17*100%,0)</f>
        <v>0</v>
      </c>
      <c r="I17" s="74"/>
    </row>
    <row r="18" spans="1:9" ht="15.75" thickBot="1" x14ac:dyDescent="0.3">
      <c r="A18" s="171" t="s">
        <v>1059</v>
      </c>
      <c r="B18" s="170" t="s">
        <v>1011</v>
      </c>
      <c r="C18" s="8"/>
      <c r="D18" s="9"/>
      <c r="E18" s="363">
        <f>ROUND(C18*8%,0)</f>
        <v>0</v>
      </c>
      <c r="F18" s="366">
        <f t="shared" si="2"/>
        <v>0</v>
      </c>
      <c r="G18" s="33"/>
      <c r="H18" s="93">
        <f>ROUND(G18*150%,0)</f>
        <v>0</v>
      </c>
      <c r="I18" s="74"/>
    </row>
    <row r="19" spans="1:9" x14ac:dyDescent="0.25">
      <c r="A19" s="74"/>
      <c r="B19" s="74"/>
      <c r="C19" s="74"/>
      <c r="D19" s="74"/>
      <c r="E19" s="74"/>
      <c r="F19" s="74"/>
      <c r="G19" s="74"/>
      <c r="H19" s="74"/>
      <c r="I19" s="74"/>
    </row>
  </sheetData>
  <sheetProtection sheet="1" objects="1" scenarios="1" formatCells="0" formatColumns="0" formatRows="0" selectLockedCells="1"/>
  <dataValidations count="2">
    <dataValidation type="whole" allowBlank="1" showInputMessage="1" showErrorMessage="1" errorTitle="Invalid number" error="Either:_x000a_(A) not a whole number or_x000a_(B) outside permitted range of_x000a_0 to 1,000,000,000" promptTitle="Integer in range" prompt="Must be a whole number between 0 and 1,000,000,000" sqref="D4:D18" xr:uid="{00000000-0002-0000-0F00-000000000000}">
      <formula1>0</formula1>
      <formula2>1000000000</formula2>
    </dataValidation>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C4:C18 G4:G18" xr:uid="{00000000-0002-0000-0F00-000001000000}">
      <formula1>-1000000000</formula1>
      <formula2>1000000000</formula2>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5" tint="0.79998168889431442"/>
  </sheetPr>
  <dimension ref="A1:I19"/>
  <sheetViews>
    <sheetView workbookViewId="0">
      <pane xSplit="2" ySplit="3" topLeftCell="C4" activePane="bottomRight" state="frozen"/>
      <selection pane="topRight" activeCell="C1" sqref="C1"/>
      <selection pane="bottomLeft" activeCell="A4" sqref="A4"/>
      <selection pane="bottomRight" activeCell="C4" sqref="C4"/>
    </sheetView>
  </sheetViews>
  <sheetFormatPr defaultRowHeight="15" x14ac:dyDescent="0.25"/>
  <cols>
    <col min="1" max="1" width="7.85546875" bestFit="1" customWidth="1"/>
    <col min="2" max="2" width="46.7109375" bestFit="1" customWidth="1"/>
    <col min="3" max="8" width="24.5703125" customWidth="1"/>
  </cols>
  <sheetData>
    <row r="1" spans="1:9" ht="15.75" thickBot="1" x14ac:dyDescent="0.3">
      <c r="A1" s="96" t="s">
        <v>1</v>
      </c>
      <c r="B1" s="97" t="s">
        <v>2856</v>
      </c>
      <c r="C1" s="74"/>
      <c r="D1" s="74"/>
      <c r="E1" s="74"/>
      <c r="F1" s="74"/>
      <c r="G1" s="74"/>
      <c r="H1" s="74"/>
      <c r="I1" s="74"/>
    </row>
    <row r="2" spans="1:9" ht="15.75" thickBot="1" x14ac:dyDescent="0.3">
      <c r="A2" s="358" t="s">
        <v>0</v>
      </c>
      <c r="B2" s="359" t="s">
        <v>626</v>
      </c>
      <c r="C2" s="126" t="s">
        <v>625</v>
      </c>
      <c r="D2" s="126" t="s">
        <v>931</v>
      </c>
      <c r="E2" s="126" t="s">
        <v>932</v>
      </c>
      <c r="F2" s="126" t="s">
        <v>914</v>
      </c>
      <c r="G2" s="126" t="s">
        <v>624</v>
      </c>
      <c r="H2" s="375" t="s">
        <v>915</v>
      </c>
      <c r="I2" s="74"/>
    </row>
    <row r="3" spans="1:9" ht="15.75" thickBot="1" x14ac:dyDescent="0.3">
      <c r="A3" s="120" t="s">
        <v>1028</v>
      </c>
      <c r="B3" s="126" t="s">
        <v>1012</v>
      </c>
      <c r="C3" s="447">
        <f>SUM(C4:C18)</f>
        <v>0</v>
      </c>
      <c r="D3" s="447">
        <f t="shared" ref="D3:G3" si="0">SUM(D4:D18)</f>
        <v>0</v>
      </c>
      <c r="E3" s="447">
        <f t="shared" si="0"/>
        <v>0</v>
      </c>
      <c r="F3" s="447">
        <f t="shared" si="0"/>
        <v>0</v>
      </c>
      <c r="G3" s="447">
        <f t="shared" si="0"/>
        <v>0</v>
      </c>
      <c r="H3" s="448">
        <f>SUM(H5:H8,H10:H13,H15:H18)</f>
        <v>0</v>
      </c>
      <c r="I3" s="74"/>
    </row>
    <row r="4" spans="1:9" ht="15.75" thickBot="1" x14ac:dyDescent="0.3">
      <c r="A4" s="115" t="s">
        <v>1029</v>
      </c>
      <c r="B4" s="116" t="s">
        <v>1013</v>
      </c>
      <c r="C4" s="4"/>
      <c r="D4" s="5"/>
      <c r="E4" s="361">
        <f>ROUND(C4*10%,0)</f>
        <v>0</v>
      </c>
      <c r="F4" s="364">
        <f>D4+E4</f>
        <v>0</v>
      </c>
      <c r="G4" s="31"/>
      <c r="H4" s="360"/>
      <c r="I4" s="74"/>
    </row>
    <row r="5" spans="1:9" x14ac:dyDescent="0.25">
      <c r="A5" s="118" t="s">
        <v>1030</v>
      </c>
      <c r="B5" s="117" t="s">
        <v>1014</v>
      </c>
      <c r="C5" s="6"/>
      <c r="D5" s="7"/>
      <c r="E5" s="361">
        <f>ROUND(C5*10%,0)</f>
        <v>0</v>
      </c>
      <c r="F5" s="365">
        <f t="shared" ref="F5:F18" si="1">D5+E5</f>
        <v>0</v>
      </c>
      <c r="G5" s="32"/>
      <c r="H5" s="168">
        <f>ROUND(G5*20%,0)</f>
        <v>0</v>
      </c>
      <c r="I5" s="74"/>
    </row>
    <row r="6" spans="1:9" x14ac:dyDescent="0.25">
      <c r="A6" s="118" t="s">
        <v>1031</v>
      </c>
      <c r="B6" s="117" t="s">
        <v>1015</v>
      </c>
      <c r="C6" s="6"/>
      <c r="D6" s="7"/>
      <c r="E6" s="361">
        <f>ROUND(C6*10%,0)</f>
        <v>0</v>
      </c>
      <c r="F6" s="365">
        <f t="shared" si="1"/>
        <v>0</v>
      </c>
      <c r="G6" s="32"/>
      <c r="H6" s="92">
        <f>ROUND(G6*50%,0)</f>
        <v>0</v>
      </c>
      <c r="I6" s="74"/>
    </row>
    <row r="7" spans="1:9" x14ac:dyDescent="0.25">
      <c r="A7" s="118" t="s">
        <v>1032</v>
      </c>
      <c r="B7" s="117" t="s">
        <v>1016</v>
      </c>
      <c r="C7" s="6"/>
      <c r="D7" s="7"/>
      <c r="E7" s="361">
        <f>ROUND(C7*10%,0)</f>
        <v>0</v>
      </c>
      <c r="F7" s="365">
        <f t="shared" si="1"/>
        <v>0</v>
      </c>
      <c r="G7" s="32"/>
      <c r="H7" s="92">
        <f>ROUND(G7*100%,0)</f>
        <v>0</v>
      </c>
      <c r="I7" s="74"/>
    </row>
    <row r="8" spans="1:9" ht="15.75" thickBot="1" x14ac:dyDescent="0.3">
      <c r="A8" s="118" t="s">
        <v>1033</v>
      </c>
      <c r="B8" s="117" t="s">
        <v>1017</v>
      </c>
      <c r="C8" s="6"/>
      <c r="D8" s="7"/>
      <c r="E8" s="361">
        <f>ROUND(C8*10%,0)</f>
        <v>0</v>
      </c>
      <c r="F8" s="365">
        <f t="shared" si="1"/>
        <v>0</v>
      </c>
      <c r="G8" s="32"/>
      <c r="H8" s="167">
        <f>ROUND(G8*150%,0)</f>
        <v>0</v>
      </c>
      <c r="I8" s="74"/>
    </row>
    <row r="9" spans="1:9" ht="15.75" thickBot="1" x14ac:dyDescent="0.3">
      <c r="A9" s="118" t="s">
        <v>1034</v>
      </c>
      <c r="B9" s="117" t="s">
        <v>1018</v>
      </c>
      <c r="C9" s="6"/>
      <c r="D9" s="7"/>
      <c r="E9" s="362">
        <f>ROUND(C9*12%,0)</f>
        <v>0</v>
      </c>
      <c r="F9" s="365">
        <f t="shared" si="1"/>
        <v>0</v>
      </c>
      <c r="G9" s="32"/>
      <c r="H9" s="360"/>
      <c r="I9" s="74"/>
    </row>
    <row r="10" spans="1:9" x14ac:dyDescent="0.25">
      <c r="A10" s="118" t="s">
        <v>1035</v>
      </c>
      <c r="B10" s="117" t="s">
        <v>1019</v>
      </c>
      <c r="C10" s="6"/>
      <c r="D10" s="7"/>
      <c r="E10" s="362">
        <f>ROUND(C10*12%,0)</f>
        <v>0</v>
      </c>
      <c r="F10" s="365">
        <f t="shared" si="1"/>
        <v>0</v>
      </c>
      <c r="G10" s="32"/>
      <c r="H10" s="168">
        <f>ROUND(G10*20%,0)</f>
        <v>0</v>
      </c>
      <c r="I10" s="74"/>
    </row>
    <row r="11" spans="1:9" x14ac:dyDescent="0.25">
      <c r="A11" s="118" t="s">
        <v>1036</v>
      </c>
      <c r="B11" s="117" t="s">
        <v>1020</v>
      </c>
      <c r="C11" s="6"/>
      <c r="D11" s="7"/>
      <c r="E11" s="362">
        <f>ROUND(C11*12%,0)</f>
        <v>0</v>
      </c>
      <c r="F11" s="365">
        <f t="shared" si="1"/>
        <v>0</v>
      </c>
      <c r="G11" s="32"/>
      <c r="H11" s="92">
        <f>ROUND(G11*50%,0)</f>
        <v>0</v>
      </c>
      <c r="I11" s="74"/>
    </row>
    <row r="12" spans="1:9" x14ac:dyDescent="0.25">
      <c r="A12" s="118" t="s">
        <v>1037</v>
      </c>
      <c r="B12" s="117" t="s">
        <v>1021</v>
      </c>
      <c r="C12" s="6"/>
      <c r="D12" s="7"/>
      <c r="E12" s="362">
        <f>ROUND(C12*12%,0)</f>
        <v>0</v>
      </c>
      <c r="F12" s="365">
        <f t="shared" si="1"/>
        <v>0</v>
      </c>
      <c r="G12" s="32"/>
      <c r="H12" s="92">
        <f>ROUND(G12*100%,0)</f>
        <v>0</v>
      </c>
      <c r="I12" s="74"/>
    </row>
    <row r="13" spans="1:9" ht="15.75" thickBot="1" x14ac:dyDescent="0.3">
      <c r="A13" s="118" t="s">
        <v>1038</v>
      </c>
      <c r="B13" s="117" t="s">
        <v>1022</v>
      </c>
      <c r="C13" s="6"/>
      <c r="D13" s="7"/>
      <c r="E13" s="362">
        <f>ROUND(C13*12%,0)</f>
        <v>0</v>
      </c>
      <c r="F13" s="365">
        <f t="shared" si="1"/>
        <v>0</v>
      </c>
      <c r="G13" s="32"/>
      <c r="H13" s="167">
        <f>ROUND(G13*150%,0)</f>
        <v>0</v>
      </c>
      <c r="I13" s="74"/>
    </row>
    <row r="14" spans="1:9" ht="15.75" thickBot="1" x14ac:dyDescent="0.3">
      <c r="A14" s="118" t="s">
        <v>1039</v>
      </c>
      <c r="B14" s="117" t="s">
        <v>1023</v>
      </c>
      <c r="C14" s="6"/>
      <c r="D14" s="7"/>
      <c r="E14" s="362">
        <f>ROUND(C14*15%,0)</f>
        <v>0</v>
      </c>
      <c r="F14" s="365">
        <f t="shared" si="1"/>
        <v>0</v>
      </c>
      <c r="G14" s="32"/>
      <c r="H14" s="360"/>
      <c r="I14" s="74"/>
    </row>
    <row r="15" spans="1:9" x14ac:dyDescent="0.25">
      <c r="A15" s="118" t="s">
        <v>1040</v>
      </c>
      <c r="B15" s="117" t="s">
        <v>1024</v>
      </c>
      <c r="C15" s="6"/>
      <c r="D15" s="7"/>
      <c r="E15" s="362">
        <f>ROUND(C15*15%,0)</f>
        <v>0</v>
      </c>
      <c r="F15" s="365">
        <f t="shared" si="1"/>
        <v>0</v>
      </c>
      <c r="G15" s="32"/>
      <c r="H15" s="168">
        <f>ROUND(G15*20%,0)</f>
        <v>0</v>
      </c>
      <c r="I15" s="74"/>
    </row>
    <row r="16" spans="1:9" x14ac:dyDescent="0.25">
      <c r="A16" s="118" t="s">
        <v>1041</v>
      </c>
      <c r="B16" s="117" t="s">
        <v>1025</v>
      </c>
      <c r="C16" s="6"/>
      <c r="D16" s="7"/>
      <c r="E16" s="362">
        <f>ROUND(C16*15%,0)</f>
        <v>0</v>
      </c>
      <c r="F16" s="365">
        <f t="shared" si="1"/>
        <v>0</v>
      </c>
      <c r="G16" s="32"/>
      <c r="H16" s="92">
        <f>ROUND(G16*50%,0)</f>
        <v>0</v>
      </c>
      <c r="I16" s="74"/>
    </row>
    <row r="17" spans="1:9" x14ac:dyDescent="0.25">
      <c r="A17" s="118" t="s">
        <v>1042</v>
      </c>
      <c r="B17" s="117" t="s">
        <v>1026</v>
      </c>
      <c r="C17" s="6"/>
      <c r="D17" s="7"/>
      <c r="E17" s="362">
        <f>ROUND(C17*15%,0)</f>
        <v>0</v>
      </c>
      <c r="F17" s="365">
        <f t="shared" si="1"/>
        <v>0</v>
      </c>
      <c r="G17" s="32"/>
      <c r="H17" s="92">
        <f>ROUND(G17*100%,0)</f>
        <v>0</v>
      </c>
      <c r="I17" s="74"/>
    </row>
    <row r="18" spans="1:9" ht="15.75" thickBot="1" x14ac:dyDescent="0.3">
      <c r="A18" s="171" t="s">
        <v>1043</v>
      </c>
      <c r="B18" s="170" t="s">
        <v>1027</v>
      </c>
      <c r="C18" s="8"/>
      <c r="D18" s="9"/>
      <c r="E18" s="363">
        <f>ROUND(C18*15%,0)</f>
        <v>0</v>
      </c>
      <c r="F18" s="366">
        <f t="shared" si="1"/>
        <v>0</v>
      </c>
      <c r="G18" s="33"/>
      <c r="H18" s="93">
        <f>ROUND(G18*150%,0)</f>
        <v>0</v>
      </c>
      <c r="I18" s="74"/>
    </row>
    <row r="19" spans="1:9" x14ac:dyDescent="0.25">
      <c r="A19" s="74"/>
      <c r="B19" s="74"/>
      <c r="C19" s="74"/>
      <c r="D19" s="74"/>
      <c r="E19" s="74"/>
      <c r="F19" s="74"/>
      <c r="G19" s="74"/>
      <c r="H19" s="74"/>
      <c r="I19" s="74"/>
    </row>
  </sheetData>
  <sheetProtection sheet="1" objects="1" scenarios="1" formatCells="0" formatColumns="0" formatRows="0" selectLockedCells="1"/>
  <dataValidations count="2">
    <dataValidation type="whole" allowBlank="1" showInputMessage="1" showErrorMessage="1" errorTitle="Invalid number" error="Either:_x000a_(A) not a whole number or_x000a_(B) outside permitted range of_x000a_0 to 1,000,000,000" promptTitle="Integer in range" prompt="Must be a whole number between 0 and 1,000,000,000" sqref="D4:D18" xr:uid="{00000000-0002-0000-1000-000000000000}">
      <formula1>0</formula1>
      <formula2>1000000000</formula2>
    </dataValidation>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C4:C18 G4:G18" xr:uid="{00000000-0002-0000-1000-000001000000}">
      <formula1>-1000000000</formula1>
      <formula2>1000000000</formula2>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5" tint="0.79998168889431442"/>
  </sheetPr>
  <dimension ref="A1:I4"/>
  <sheetViews>
    <sheetView workbookViewId="0">
      <selection activeCell="F3" sqref="C3:F3"/>
    </sheetView>
  </sheetViews>
  <sheetFormatPr defaultRowHeight="15" x14ac:dyDescent="0.25"/>
  <cols>
    <col min="2" max="2" width="16.5703125" customWidth="1"/>
    <col min="3" max="3" width="30.7109375" customWidth="1"/>
    <col min="4" max="6" width="25.85546875" customWidth="1"/>
  </cols>
  <sheetData>
    <row r="1" spans="1:9" ht="15.75" thickBot="1" x14ac:dyDescent="0.3">
      <c r="A1" s="96" t="s">
        <v>1</v>
      </c>
      <c r="B1" s="97" t="s">
        <v>192</v>
      </c>
      <c r="C1" s="74"/>
      <c r="D1" s="74"/>
      <c r="E1" s="74"/>
      <c r="F1" s="74"/>
      <c r="G1" s="74"/>
      <c r="H1" s="371"/>
      <c r="I1" s="371"/>
    </row>
    <row r="2" spans="1:9" s="371" customFormat="1" ht="15.75" thickBot="1" x14ac:dyDescent="0.3">
      <c r="A2" s="367" t="s">
        <v>0</v>
      </c>
      <c r="B2" s="368" t="s">
        <v>531</v>
      </c>
      <c r="C2" s="369" t="s">
        <v>625</v>
      </c>
      <c r="D2" s="369" t="s">
        <v>931</v>
      </c>
      <c r="E2" s="369" t="s">
        <v>932</v>
      </c>
      <c r="F2" s="372" t="s">
        <v>914</v>
      </c>
      <c r="G2" s="370"/>
    </row>
    <row r="3" spans="1:9" ht="15.75" thickBot="1" x14ac:dyDescent="0.3">
      <c r="A3" s="120" t="s">
        <v>630</v>
      </c>
      <c r="B3" s="126" t="s">
        <v>629</v>
      </c>
      <c r="C3" s="146"/>
      <c r="D3" s="146"/>
      <c r="E3" s="146"/>
      <c r="F3" s="146"/>
      <c r="G3" s="74"/>
    </row>
    <row r="4" spans="1:9" x14ac:dyDescent="0.25">
      <c r="A4" s="74"/>
      <c r="B4" s="74"/>
      <c r="C4" s="74"/>
      <c r="D4" s="74"/>
      <c r="E4" s="74"/>
      <c r="F4" s="74"/>
      <c r="G4" s="74"/>
    </row>
  </sheetData>
  <sheetProtection sheet="1" objects="1" scenarios="1" formatCells="0" formatColumns="0" formatRows="0" selectLockedCells="1"/>
  <dataValidations count="1">
    <dataValidation type="whole" allowBlank="1" showInputMessage="1" showErrorMessage="1" errorTitle="Invalid number" error="Either:_x000a_(A) not a whole number or_x000a_(B) outside permitted range of_x000a_0 to 1,000,000,000" promptTitle="Integer in range" prompt="Must be a whole number between 0 and 1,000,000,000" sqref="C3:F3" xr:uid="{00000000-0002-0000-1100-000000000000}">
      <formula1>0</formula1>
      <formula2>1000000000</formula2>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5" tint="0.79998168889431442"/>
  </sheetPr>
  <dimension ref="A1:I17"/>
  <sheetViews>
    <sheetView workbookViewId="0">
      <selection activeCell="F25" sqref="F25"/>
    </sheetView>
  </sheetViews>
  <sheetFormatPr defaultRowHeight="15" x14ac:dyDescent="0.25"/>
  <cols>
    <col min="2" max="2" width="45.5703125" bestFit="1" customWidth="1"/>
    <col min="3" max="4" width="17.28515625" customWidth="1"/>
  </cols>
  <sheetData>
    <row r="1" spans="1:9" ht="15.75" thickBot="1" x14ac:dyDescent="0.3">
      <c r="A1" s="96" t="s">
        <v>1</v>
      </c>
      <c r="B1" s="97" t="s">
        <v>2856</v>
      </c>
      <c r="C1" s="74"/>
      <c r="D1" s="74"/>
      <c r="E1" s="74"/>
      <c r="H1" s="371"/>
      <c r="I1" s="371"/>
    </row>
    <row r="2" spans="1:9" ht="15.75" thickBot="1" x14ac:dyDescent="0.3">
      <c r="A2" s="232" t="s">
        <v>0</v>
      </c>
      <c r="B2" s="192" t="s">
        <v>6</v>
      </c>
      <c r="C2" s="232" t="s">
        <v>625</v>
      </c>
      <c r="D2" s="231" t="s">
        <v>551</v>
      </c>
      <c r="E2" s="98"/>
    </row>
    <row r="3" spans="1:9" x14ac:dyDescent="0.25">
      <c r="A3" s="230" t="s">
        <v>291</v>
      </c>
      <c r="B3" s="229" t="s">
        <v>389</v>
      </c>
      <c r="C3" s="314">
        <f>'3.1 SAC BS'!C10</f>
        <v>0</v>
      </c>
      <c r="D3" s="314">
        <f>'3.1 SAC BS'!E10</f>
        <v>0</v>
      </c>
      <c r="E3" s="98"/>
    </row>
    <row r="4" spans="1:9" x14ac:dyDescent="0.25">
      <c r="A4" s="224" t="s">
        <v>288</v>
      </c>
      <c r="B4" s="223" t="s">
        <v>634</v>
      </c>
      <c r="C4" s="311">
        <f>'3.1 SAC BS'!C17</f>
        <v>0</v>
      </c>
      <c r="D4" s="311">
        <f>'3.1 SAC BS'!E17</f>
        <v>0</v>
      </c>
      <c r="E4" s="98"/>
    </row>
    <row r="5" spans="1:9" x14ac:dyDescent="0.25">
      <c r="A5" s="224" t="s">
        <v>276</v>
      </c>
      <c r="B5" s="223" t="s">
        <v>387</v>
      </c>
      <c r="C5" s="311">
        <f>'3.1 SAC BS'!C22</f>
        <v>0</v>
      </c>
      <c r="D5" s="311">
        <f>'3.1 SAC BS'!E22</f>
        <v>0</v>
      </c>
      <c r="E5" s="98"/>
    </row>
    <row r="6" spans="1:9" x14ac:dyDescent="0.25">
      <c r="A6" s="224" t="s">
        <v>281</v>
      </c>
      <c r="B6" s="223" t="s">
        <v>386</v>
      </c>
      <c r="C6" s="311">
        <f>'3.1 SAC BS'!C41</f>
        <v>0</v>
      </c>
      <c r="D6" s="311">
        <f>'3.1 SAC BS'!E41</f>
        <v>0</v>
      </c>
      <c r="E6" s="98"/>
    </row>
    <row r="7" spans="1:9" x14ac:dyDescent="0.25">
      <c r="A7" s="224" t="s">
        <v>273</v>
      </c>
      <c r="B7" s="223" t="s">
        <v>385</v>
      </c>
      <c r="C7" s="311">
        <f>'3.1 SAC BS'!C46</f>
        <v>0</v>
      </c>
      <c r="D7" s="311">
        <f>'3.1 SAC BS'!E46</f>
        <v>0</v>
      </c>
      <c r="E7" s="98"/>
    </row>
    <row r="8" spans="1:9" x14ac:dyDescent="0.25">
      <c r="A8" s="224" t="s">
        <v>365</v>
      </c>
      <c r="B8" s="223" t="s">
        <v>384</v>
      </c>
      <c r="C8" s="311">
        <f>'3.1 SAC BS'!C52</f>
        <v>0</v>
      </c>
      <c r="D8" s="311">
        <f>'3.1 SAC BS'!E52</f>
        <v>0</v>
      </c>
      <c r="E8" s="98"/>
    </row>
    <row r="9" spans="1:9" x14ac:dyDescent="0.25">
      <c r="A9" s="224" t="s">
        <v>300</v>
      </c>
      <c r="B9" s="223" t="s">
        <v>383</v>
      </c>
      <c r="C9" s="311">
        <f>'3.1 SAC BS'!C55</f>
        <v>0</v>
      </c>
      <c r="D9" s="311">
        <f>'3.1 SAC BS'!E55</f>
        <v>0</v>
      </c>
      <c r="E9" s="98"/>
    </row>
    <row r="10" spans="1:9" x14ac:dyDescent="0.25">
      <c r="A10" s="224" t="s">
        <v>298</v>
      </c>
      <c r="B10" s="223" t="s">
        <v>100</v>
      </c>
      <c r="C10" s="311">
        <f>'3.1 SAC BS'!C60</f>
        <v>0</v>
      </c>
      <c r="D10" s="311">
        <f>'3.1 SAC BS'!E60</f>
        <v>0</v>
      </c>
      <c r="E10" s="98"/>
    </row>
    <row r="11" spans="1:9" x14ac:dyDescent="0.25">
      <c r="A11" s="224" t="s">
        <v>250</v>
      </c>
      <c r="B11" s="223" t="s">
        <v>382</v>
      </c>
      <c r="C11" s="311">
        <f>'3.1 SAC BS'!C71</f>
        <v>0</v>
      </c>
      <c r="D11" s="311">
        <f>'3.1 SAC BS'!E71</f>
        <v>0</v>
      </c>
      <c r="E11" s="98"/>
    </row>
    <row r="12" spans="1:9" x14ac:dyDescent="0.25">
      <c r="A12" s="224" t="s">
        <v>233</v>
      </c>
      <c r="B12" s="223" t="s">
        <v>380</v>
      </c>
      <c r="C12" s="311">
        <f>'3.1 SAC BS'!C82</f>
        <v>0</v>
      </c>
      <c r="D12" s="311">
        <f>'3.1 SAC BS'!E82</f>
        <v>0</v>
      </c>
      <c r="E12" s="98"/>
    </row>
    <row r="13" spans="1:9" x14ac:dyDescent="0.25">
      <c r="A13" s="224" t="s">
        <v>379</v>
      </c>
      <c r="B13" s="223" t="s">
        <v>633</v>
      </c>
      <c r="C13" s="311">
        <f>SUM('3.2 SAC OBS'!C3:C13)</f>
        <v>0</v>
      </c>
      <c r="D13" s="311">
        <f>SUM('3.2 SAC OBS'!N3:N12)</f>
        <v>0</v>
      </c>
      <c r="E13" s="98"/>
    </row>
    <row r="14" spans="1:9" ht="15.75" thickBot="1" x14ac:dyDescent="0.3">
      <c r="A14" s="224" t="s">
        <v>632</v>
      </c>
      <c r="B14" s="223" t="s">
        <v>631</v>
      </c>
      <c r="C14" s="311">
        <f>'3.3 OTC - Interest rates'!C3+'3.4 OTC - FX &amp; gold'!C3+'3.5 OTC - Equities'!C3+'3.6 OTC - Precious metals'!C3+'3.7 OTC - Commodities'!C3</f>
        <v>0</v>
      </c>
      <c r="D14" s="374">
        <f>'3.3 OTC - Interest rates'!H3+'3.4 OTC - FX &amp; gold'!H3+'3.5 OTC - Equities'!H3+'3.6 OTC - Precious metals'!H3+'3.7 OTC - Commodities'!H3</f>
        <v>0</v>
      </c>
      <c r="E14" s="98"/>
    </row>
    <row r="15" spans="1:9" ht="15.75" thickBot="1" x14ac:dyDescent="0.3">
      <c r="A15" s="220" t="s">
        <v>630</v>
      </c>
      <c r="B15" s="239" t="s">
        <v>629</v>
      </c>
      <c r="C15" s="312">
        <f>'3.8 SAC Netted Exposures'!C3</f>
        <v>0</v>
      </c>
      <c r="D15" s="373"/>
      <c r="E15" s="98"/>
    </row>
    <row r="16" spans="1:9" ht="16.5" thickBot="1" x14ac:dyDescent="0.3">
      <c r="A16" s="713" t="s">
        <v>628</v>
      </c>
      <c r="B16" s="714" t="s">
        <v>627</v>
      </c>
      <c r="C16" s="628">
        <f>SUM(C3:C15)</f>
        <v>0</v>
      </c>
      <c r="D16" s="715">
        <f>SUM(D3:D14)</f>
        <v>0</v>
      </c>
      <c r="E16" s="98"/>
    </row>
    <row r="17" spans="1:5" x14ac:dyDescent="0.25">
      <c r="A17" s="98"/>
      <c r="B17" s="98"/>
      <c r="C17" s="98"/>
      <c r="D17" s="98"/>
      <c r="E17" s="98"/>
    </row>
  </sheetData>
  <sheetProtection sheet="1" objects="1" scenarios="1" formatCells="0" formatColumns="0" formatRows="0" selectLockedCells="1"/>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5" id="{DC733A0C-0892-4280-9B2F-4860F1DAE37C}">
            <xm:f>C3&lt;&gt;'2.2 Credit Summary'!C3</xm:f>
            <x14:dxf>
              <font>
                <b/>
                <i val="0"/>
                <color rgb="FFFF0000"/>
              </font>
              <numFmt numFmtId="2" formatCode="0.00"/>
              <fill>
                <patternFill>
                  <bgColor theme="7" tint="0.79998168889431442"/>
                </patternFill>
              </fill>
            </x14:dxf>
          </x14:cfRule>
          <xm:sqref>C3:C11</xm:sqref>
        </x14:conditionalFormatting>
        <x14:conditionalFormatting xmlns:xm="http://schemas.microsoft.com/office/excel/2006/main">
          <x14:cfRule type="expression" priority="4" id="{8EDEDCDE-9CC4-4C86-A6EE-C26B08AEDDAD}">
            <xm:f>$C$12&lt;&gt;'2.2 Credit Summary'!$C$13</xm:f>
            <x14:dxf>
              <font>
                <b/>
                <i val="0"/>
                <color rgb="FFFF0000"/>
              </font>
              <fill>
                <patternFill>
                  <bgColor theme="7" tint="0.79998168889431442"/>
                </patternFill>
              </fill>
            </x14:dxf>
          </x14:cfRule>
          <xm:sqref>C12</xm:sqref>
        </x14:conditionalFormatting>
        <x14:conditionalFormatting xmlns:xm="http://schemas.microsoft.com/office/excel/2006/main">
          <x14:cfRule type="expression" priority="3" id="{1E6495D7-4E70-4938-9046-A4FCE5015AA5}">
            <xm:f>$C$13&lt;&gt;'2.4 Off Balance Sheet'!C17</xm:f>
            <x14:dxf>
              <font>
                <b/>
                <i val="0"/>
                <color theme="7"/>
              </font>
              <fill>
                <patternFill>
                  <bgColor theme="7" tint="0.79998168889431442"/>
                </patternFill>
              </fill>
            </x14:dxf>
          </x14:cfRule>
          <xm:sqref>C13</xm:sqref>
        </x14:conditionalFormatting>
        <x14:conditionalFormatting xmlns:xm="http://schemas.microsoft.com/office/excel/2006/main">
          <x14:cfRule type="expression" priority="2" id="{94658D13-B8CA-4054-A078-1A17592A528A}">
            <xm:f>$C$14&lt;&gt;'2.4 Off Balance Sheet'!C23</xm:f>
            <x14:dxf>
              <font>
                <b/>
                <i val="0"/>
                <color theme="7"/>
              </font>
              <fill>
                <patternFill>
                  <bgColor theme="7" tint="0.79998168889431442"/>
                </patternFill>
              </fill>
            </x14:dxf>
          </x14:cfRule>
          <xm:sqref>C14</xm:sqref>
        </x14:conditionalFormatting>
        <x14:conditionalFormatting xmlns:xm="http://schemas.microsoft.com/office/excel/2006/main">
          <x14:cfRule type="expression" priority="1" id="{AEFDB7A7-75B3-489E-A85B-D1844EB6B3FD}">
            <xm:f>$C$15&lt;&gt;'2.4 Off Balance Sheet'!C27</xm:f>
            <x14:dxf>
              <font>
                <b/>
                <i val="0"/>
                <color theme="7"/>
              </font>
              <fill>
                <patternFill>
                  <bgColor theme="7" tint="0.79998168889431442"/>
                </patternFill>
              </fill>
            </x14:dxf>
          </x14:cfRule>
          <xm:sqref>C15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8"/>
  <sheetViews>
    <sheetView workbookViewId="0">
      <selection activeCell="B4" sqref="B4"/>
    </sheetView>
  </sheetViews>
  <sheetFormatPr defaultRowHeight="15" x14ac:dyDescent="0.25"/>
  <cols>
    <col min="1" max="1" width="23.42578125" bestFit="1" customWidth="1"/>
    <col min="2" max="2" width="24.140625" bestFit="1" customWidth="1"/>
  </cols>
  <sheetData>
    <row r="1" spans="1:3" ht="15.75" thickBot="1" x14ac:dyDescent="0.3">
      <c r="A1" s="74" t="s">
        <v>1</v>
      </c>
      <c r="B1" s="95" t="s">
        <v>192</v>
      </c>
      <c r="C1" s="74"/>
    </row>
    <row r="2" spans="1:3" x14ac:dyDescent="0.25">
      <c r="A2" s="15" t="s">
        <v>2</v>
      </c>
      <c r="B2" s="16" t="s">
        <v>3</v>
      </c>
      <c r="C2" s="11"/>
    </row>
    <row r="3" spans="1:3" ht="15.75" thickBot="1" x14ac:dyDescent="0.3">
      <c r="A3" s="10" t="s">
        <v>78</v>
      </c>
      <c r="B3" s="20" t="str">
        <f ca="1">TEXT(NOW(),"dd/mm/yyyy HH:MM")</f>
        <v>17/01/2025 12:24</v>
      </c>
      <c r="C3" s="11"/>
    </row>
    <row r="4" spans="1:3" x14ac:dyDescent="0.25">
      <c r="A4" s="18" t="s">
        <v>4</v>
      </c>
      <c r="B4" s="377"/>
      <c r="C4" s="11"/>
    </row>
    <row r="5" spans="1:3" x14ac:dyDescent="0.25">
      <c r="A5" s="18" t="s">
        <v>5</v>
      </c>
      <c r="B5" s="378"/>
      <c r="C5" s="11"/>
    </row>
    <row r="6" spans="1:3" x14ac:dyDescent="0.25">
      <c r="A6" s="111" t="s">
        <v>220</v>
      </c>
      <c r="B6" s="379"/>
      <c r="C6" s="11"/>
    </row>
    <row r="7" spans="1:3" ht="15.75" thickBot="1" x14ac:dyDescent="0.3">
      <c r="A7" s="19" t="s">
        <v>191</v>
      </c>
      <c r="B7" s="380"/>
      <c r="C7" s="11"/>
    </row>
    <row r="8" spans="1:3" x14ac:dyDescent="0.25">
      <c r="A8" s="11"/>
      <c r="B8" s="11"/>
      <c r="C8" s="11"/>
    </row>
  </sheetData>
  <sheetProtection sheet="1" objects="1" scenarios="1" formatCells="0" formatColumns="0" formatRows="0" selectLockedCells="1"/>
  <dataValidations count="4">
    <dataValidation type="textLength" operator="equal" allowBlank="1" showInputMessage="1" showErrorMessage="1" errorTitle="Invalid length" error="Must be 4 characters" promptTitle="year in text: 4 characters" prompt="Input yeare in format yyyy, i.e.4 characters" sqref="B4" xr:uid="{00000000-0002-0000-0100-000000000000}">
      <formula1>4</formula1>
    </dataValidation>
    <dataValidation type="textLength" operator="equal" allowBlank="1" showInputMessage="1" showErrorMessage="1" errorTitle="Invalid length" error="Must be 2 characters" promptTitle="date/time in text: 2 characters" prompt="Input month in format MM, i.e.2 characters" sqref="B5" xr:uid="{00000000-0002-0000-0100-000001000000}">
      <formula1>2</formula1>
    </dataValidation>
    <dataValidation type="list" allowBlank="1" showInputMessage="1" showErrorMessage="1" errorTitle="Invalid data" error="Input must be LCR or LMR" promptTitle="LCR or LMR" prompt="Input LCR or LMR, as appropriate" sqref="B7" xr:uid="{00000000-0002-0000-0100-000002000000}">
      <formula1>"LCR,LMR"</formula1>
    </dataValidation>
    <dataValidation type="list" allowBlank="1" showInputMessage="1" showErrorMessage="1" errorTitle="Invalid data" error="Input must be BIA or SAO" promptTitle="BIA or SAO" prompt="Input BIA or SAO, as appropriate" sqref="B6" xr:uid="{00000000-0002-0000-0100-000003000000}">
      <formula1>"BIA,SAO"</formula1>
    </dataValidation>
  </dataValidation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G14"/>
  <sheetViews>
    <sheetView workbookViewId="0">
      <selection activeCell="D6" sqref="D6"/>
    </sheetView>
  </sheetViews>
  <sheetFormatPr defaultRowHeight="15" x14ac:dyDescent="0.25"/>
  <cols>
    <col min="1" max="1" width="7.42578125" bestFit="1" customWidth="1"/>
    <col min="2" max="2" width="30.28515625" bestFit="1" customWidth="1"/>
    <col min="3" max="3" width="11.5703125" bestFit="1" customWidth="1"/>
    <col min="4" max="4" width="23.85546875" customWidth="1"/>
    <col min="5" max="6" width="25.140625" customWidth="1"/>
  </cols>
  <sheetData>
    <row r="1" spans="1:7" ht="15.75" thickBot="1" x14ac:dyDescent="0.3">
      <c r="A1" s="96" t="s">
        <v>1</v>
      </c>
      <c r="B1" s="97" t="s">
        <v>2856</v>
      </c>
      <c r="C1" s="97"/>
      <c r="D1" s="244"/>
      <c r="E1" s="244"/>
      <c r="F1" s="244"/>
      <c r="G1" s="244"/>
    </row>
    <row r="2" spans="1:7" ht="15.75" thickBot="1" x14ac:dyDescent="0.3">
      <c r="A2" s="439" t="s">
        <v>0</v>
      </c>
      <c r="B2" s="440" t="s">
        <v>6</v>
      </c>
      <c r="C2" s="439" t="s">
        <v>2652</v>
      </c>
      <c r="D2" s="470" t="s">
        <v>200</v>
      </c>
      <c r="E2" s="470" t="s">
        <v>199</v>
      </c>
      <c r="F2" s="471" t="s">
        <v>198</v>
      </c>
      <c r="G2" s="98"/>
    </row>
    <row r="3" spans="1:7" ht="15.75" thickBot="1" x14ac:dyDescent="0.3">
      <c r="A3" s="125" t="s">
        <v>371</v>
      </c>
      <c r="B3" s="110" t="s">
        <v>220</v>
      </c>
      <c r="C3" s="473">
        <f>'Submission Header'!B6</f>
        <v>0</v>
      </c>
      <c r="D3" s="474"/>
      <c r="E3" s="475"/>
      <c r="F3" s="476"/>
      <c r="G3" s="98"/>
    </row>
    <row r="4" spans="1:7" ht="15.75" thickBot="1" x14ac:dyDescent="0.3">
      <c r="A4" s="136" t="s">
        <v>369</v>
      </c>
      <c r="B4" s="109" t="s">
        <v>2846</v>
      </c>
      <c r="C4" s="487"/>
      <c r="D4" s="478">
        <f xml:space="preserve"> COUNT( D6:D7)</f>
        <v>0</v>
      </c>
      <c r="E4" s="161">
        <f t="shared" ref="E4:F4" si="0" xml:space="preserve"> COUNT( E6:E7)</f>
        <v>0</v>
      </c>
      <c r="F4" s="160">
        <f t="shared" si="0"/>
        <v>0</v>
      </c>
      <c r="G4" s="98"/>
    </row>
    <row r="5" spans="1:7" ht="15.75" thickBot="1" x14ac:dyDescent="0.3">
      <c r="A5" s="120" t="s">
        <v>364</v>
      </c>
      <c r="B5" s="333" t="s">
        <v>2653</v>
      </c>
      <c r="C5" s="282" t="str">
        <f>IF(OR( C3="BIA",  SUM(D4:F4)=0 ),"TRUE","FALSE")</f>
        <v>TRUE</v>
      </c>
      <c r="D5" s="486"/>
      <c r="E5" s="479"/>
      <c r="F5" s="480"/>
      <c r="G5" s="98"/>
    </row>
    <row r="6" spans="1:7" x14ac:dyDescent="0.25">
      <c r="A6" s="115" t="s">
        <v>362</v>
      </c>
      <c r="B6" s="116" t="s">
        <v>197</v>
      </c>
      <c r="C6" s="485"/>
      <c r="D6" s="4"/>
      <c r="E6" s="29"/>
      <c r="F6" s="5"/>
      <c r="G6" s="98"/>
    </row>
    <row r="7" spans="1:7" ht="15.75" thickBot="1" x14ac:dyDescent="0.3">
      <c r="A7" s="119" t="s">
        <v>360</v>
      </c>
      <c r="B7" s="112" t="s">
        <v>196</v>
      </c>
      <c r="C7" s="416"/>
      <c r="D7" s="8"/>
      <c r="E7" s="30"/>
      <c r="F7" s="9"/>
      <c r="G7" s="98"/>
    </row>
    <row r="8" spans="1:7" ht="15.75" thickBot="1" x14ac:dyDescent="0.3">
      <c r="A8" s="120" t="s">
        <v>354</v>
      </c>
      <c r="B8" s="121" t="s">
        <v>195</v>
      </c>
      <c r="C8" s="613"/>
      <c r="D8" s="708">
        <f t="shared" ref="D8:F8" si="1">SUM(D6:D7)</f>
        <v>0</v>
      </c>
      <c r="E8" s="708">
        <f t="shared" si="1"/>
        <v>0</v>
      </c>
      <c r="F8" s="198">
        <f t="shared" si="1"/>
        <v>0</v>
      </c>
      <c r="G8" s="98"/>
    </row>
    <row r="9" spans="1:7" ht="15.75" thickBot="1" x14ac:dyDescent="0.3">
      <c r="A9" s="119" t="s">
        <v>352</v>
      </c>
      <c r="B9" s="112" t="s">
        <v>194</v>
      </c>
      <c r="C9" s="130"/>
      <c r="D9" s="484">
        <f xml:space="preserve"> IF( MAX( D8:F8 )&gt;0, SUMIF( D8:F8,"&gt;0" ) / COUNTIF( D8:F8,"&gt;0" ),0 )</f>
        <v>0</v>
      </c>
      <c r="E9" s="481"/>
      <c r="F9" s="477"/>
      <c r="G9" s="98"/>
    </row>
    <row r="10" spans="1:7" ht="16.5" thickBot="1" x14ac:dyDescent="0.3">
      <c r="A10" s="709" t="s">
        <v>295</v>
      </c>
      <c r="B10" s="710" t="s">
        <v>193</v>
      </c>
      <c r="C10" s="711"/>
      <c r="D10" s="712">
        <f>ROUND( D9*15%*1250%, 0 )</f>
        <v>0</v>
      </c>
      <c r="E10" s="482"/>
      <c r="F10" s="472"/>
      <c r="G10" s="98"/>
    </row>
    <row r="11" spans="1:7" x14ac:dyDescent="0.25">
      <c r="A11" s="98"/>
      <c r="B11" s="98"/>
      <c r="C11" s="98"/>
      <c r="D11" s="98"/>
      <c r="E11" s="98"/>
      <c r="F11" s="98"/>
      <c r="G11" s="98"/>
    </row>
    <row r="14" spans="1:7" x14ac:dyDescent="0.25">
      <c r="C14" s="469"/>
    </row>
  </sheetData>
  <sheetProtection sheet="1" objects="1" scenarios="1" formatCells="0" formatColumns="0" formatRows="0" selectLockedCells="1"/>
  <conditionalFormatting sqref="C5">
    <cfRule type="cellIs" dxfId="8" priority="1" operator="equal">
      <formula>"FALSE"</formula>
    </cfRule>
  </conditionalFormatting>
  <dataValidations count="1">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D6:F7" xr:uid="{00000000-0002-0000-1300-000000000000}">
      <formula1>-1000000000</formula1>
      <formula2>1000000000</formula2>
    </dataValidation>
  </dataValidation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G25"/>
  <sheetViews>
    <sheetView topLeftCell="B1" workbookViewId="0">
      <selection activeCell="D6" sqref="D6"/>
    </sheetView>
  </sheetViews>
  <sheetFormatPr defaultRowHeight="15" x14ac:dyDescent="0.25"/>
  <cols>
    <col min="1" max="1" width="18.42578125" bestFit="1" customWidth="1"/>
    <col min="2" max="2" width="59" customWidth="1"/>
    <col min="3" max="3" width="16.42578125" customWidth="1"/>
    <col min="4" max="6" width="26" customWidth="1"/>
  </cols>
  <sheetData>
    <row r="1" spans="1:7" ht="15.75" thickBot="1" x14ac:dyDescent="0.3">
      <c r="A1" s="96" t="s">
        <v>1</v>
      </c>
      <c r="B1" s="97" t="s">
        <v>2856</v>
      </c>
      <c r="C1" s="97"/>
      <c r="D1" s="74"/>
      <c r="E1" s="112"/>
      <c r="F1" s="112"/>
      <c r="G1" s="74"/>
    </row>
    <row r="2" spans="1:7" ht="15.75" thickBot="1" x14ac:dyDescent="0.3">
      <c r="A2" s="120" t="s">
        <v>0</v>
      </c>
      <c r="B2" s="121" t="s">
        <v>6</v>
      </c>
      <c r="C2" s="120" t="s">
        <v>2652</v>
      </c>
      <c r="D2" s="123" t="s">
        <v>200</v>
      </c>
      <c r="E2" s="123" t="s">
        <v>199</v>
      </c>
      <c r="F2" s="124" t="s">
        <v>198</v>
      </c>
      <c r="G2" s="98"/>
    </row>
    <row r="3" spans="1:7" ht="15.75" thickBot="1" x14ac:dyDescent="0.3">
      <c r="A3" s="115" t="s">
        <v>371</v>
      </c>
      <c r="B3" s="116" t="s">
        <v>220</v>
      </c>
      <c r="C3" s="494">
        <f>'Submission Header'!B6</f>
        <v>0</v>
      </c>
      <c r="D3" s="486"/>
      <c r="E3" s="479"/>
      <c r="F3" s="480"/>
      <c r="G3" s="98"/>
    </row>
    <row r="4" spans="1:7" ht="15.75" thickBot="1" x14ac:dyDescent="0.3">
      <c r="A4" s="136" t="s">
        <v>369</v>
      </c>
      <c r="B4" s="109" t="s">
        <v>2846</v>
      </c>
      <c r="C4" s="487"/>
      <c r="D4" s="478">
        <f xml:space="preserve"> COUNT( D6:D13 )</f>
        <v>0</v>
      </c>
      <c r="E4" s="161">
        <f t="shared" ref="E4:F4" si="0" xml:space="preserve"> COUNT( E6:E13 )</f>
        <v>0</v>
      </c>
      <c r="F4" s="160">
        <f t="shared" si="0"/>
        <v>0</v>
      </c>
      <c r="G4" s="98"/>
    </row>
    <row r="5" spans="1:7" ht="15.75" thickBot="1" x14ac:dyDescent="0.3">
      <c r="A5" s="120" t="s">
        <v>364</v>
      </c>
      <c r="B5" s="333" t="s">
        <v>2653</v>
      </c>
      <c r="C5" s="488" t="str">
        <f>IF( OR( C3="SAO",  SUM(D4:F4)=0 ), "TRUE", "FALSE" )</f>
        <v>TRUE</v>
      </c>
      <c r="D5" s="486"/>
      <c r="E5" s="479"/>
      <c r="F5" s="480"/>
      <c r="G5" s="98"/>
    </row>
    <row r="6" spans="1:7" x14ac:dyDescent="0.25">
      <c r="A6" s="115" t="s">
        <v>362</v>
      </c>
      <c r="B6" s="116" t="s">
        <v>219</v>
      </c>
      <c r="C6" s="485"/>
      <c r="D6" s="4"/>
      <c r="E6" s="29"/>
      <c r="F6" s="5"/>
      <c r="G6" s="98"/>
    </row>
    <row r="7" spans="1:7" x14ac:dyDescent="0.25">
      <c r="A7" s="115" t="s">
        <v>360</v>
      </c>
      <c r="B7" s="117" t="s">
        <v>218</v>
      </c>
      <c r="C7" s="415"/>
      <c r="D7" s="6"/>
      <c r="E7" s="28"/>
      <c r="F7" s="7"/>
      <c r="G7" s="98"/>
    </row>
    <row r="8" spans="1:7" x14ac:dyDescent="0.25">
      <c r="A8" s="118" t="s">
        <v>358</v>
      </c>
      <c r="B8" s="117" t="s">
        <v>217</v>
      </c>
      <c r="C8" s="415"/>
      <c r="D8" s="6"/>
      <c r="E8" s="28"/>
      <c r="F8" s="7"/>
      <c r="G8" s="98"/>
    </row>
    <row r="9" spans="1:7" x14ac:dyDescent="0.25">
      <c r="A9" s="118" t="s">
        <v>356</v>
      </c>
      <c r="B9" s="117" t="s">
        <v>216</v>
      </c>
      <c r="C9" s="415"/>
      <c r="D9" s="6"/>
      <c r="E9" s="28"/>
      <c r="F9" s="7"/>
      <c r="G9" s="98"/>
    </row>
    <row r="10" spans="1:7" x14ac:dyDescent="0.25">
      <c r="A10" s="115" t="s">
        <v>441</v>
      </c>
      <c r="B10" s="116" t="s">
        <v>215</v>
      </c>
      <c r="C10" s="415"/>
      <c r="D10" s="6"/>
      <c r="E10" s="28"/>
      <c r="F10" s="7"/>
      <c r="G10" s="98"/>
    </row>
    <row r="11" spans="1:7" x14ac:dyDescent="0.25">
      <c r="A11" s="115" t="s">
        <v>474</v>
      </c>
      <c r="B11" s="117" t="s">
        <v>214</v>
      </c>
      <c r="C11" s="415"/>
      <c r="D11" s="6"/>
      <c r="E11" s="28"/>
      <c r="F11" s="7"/>
      <c r="G11" s="98"/>
    </row>
    <row r="12" spans="1:7" x14ac:dyDescent="0.25">
      <c r="A12" s="118" t="s">
        <v>472</v>
      </c>
      <c r="B12" s="117" t="s">
        <v>213</v>
      </c>
      <c r="C12" s="415"/>
      <c r="D12" s="6"/>
      <c r="E12" s="28"/>
      <c r="F12" s="7"/>
      <c r="G12" s="98"/>
    </row>
    <row r="13" spans="1:7" ht="15.75" thickBot="1" x14ac:dyDescent="0.3">
      <c r="A13" s="119" t="s">
        <v>2650</v>
      </c>
      <c r="B13" s="109" t="s">
        <v>212</v>
      </c>
      <c r="C13" s="483"/>
      <c r="D13" s="105"/>
      <c r="E13" s="376"/>
      <c r="F13" s="104"/>
      <c r="G13" s="98"/>
    </row>
    <row r="14" spans="1:7" ht="15.75" thickBot="1" x14ac:dyDescent="0.3">
      <c r="A14" s="120" t="s">
        <v>354</v>
      </c>
      <c r="B14" s="121" t="s">
        <v>211</v>
      </c>
      <c r="C14" s="716"/>
      <c r="D14" s="310">
        <f>SUM(D6:D13)</f>
        <v>0</v>
      </c>
      <c r="E14" s="447">
        <f t="shared" ref="E14:F14" si="1">SUM(E6:E13)</f>
        <v>0</v>
      </c>
      <c r="F14" s="448">
        <f t="shared" si="1"/>
        <v>0</v>
      </c>
      <c r="G14" s="98"/>
    </row>
    <row r="15" spans="1:7" x14ac:dyDescent="0.25">
      <c r="A15" s="115" t="s">
        <v>352</v>
      </c>
      <c r="B15" s="116" t="s">
        <v>210</v>
      </c>
      <c r="C15" s="491"/>
      <c r="D15" s="489">
        <f>ROUND(D6*18%,0)</f>
        <v>0</v>
      </c>
      <c r="E15" s="489">
        <f t="shared" ref="E15:F15" si="2">ROUND(E6*18%,0)</f>
        <v>0</v>
      </c>
      <c r="F15" s="490">
        <f t="shared" si="2"/>
        <v>0</v>
      </c>
      <c r="G15" s="98"/>
    </row>
    <row r="16" spans="1:7" x14ac:dyDescent="0.25">
      <c r="A16" s="115" t="s">
        <v>350</v>
      </c>
      <c r="B16" s="117" t="s">
        <v>209</v>
      </c>
      <c r="C16" s="137"/>
      <c r="D16" s="103">
        <f>ROUND(D7*18%,0)</f>
        <v>0</v>
      </c>
      <c r="E16" s="103">
        <f t="shared" ref="E16:F16" si="3">ROUND(E7*18%,0)</f>
        <v>0</v>
      </c>
      <c r="F16" s="102">
        <f t="shared" si="3"/>
        <v>0</v>
      </c>
      <c r="G16" s="98"/>
    </row>
    <row r="17" spans="1:7" x14ac:dyDescent="0.25">
      <c r="A17" s="118" t="s">
        <v>340</v>
      </c>
      <c r="B17" s="117" t="s">
        <v>208</v>
      </c>
      <c r="C17" s="137"/>
      <c r="D17" s="103">
        <f>ROUND(D8*12%,0)</f>
        <v>0</v>
      </c>
      <c r="E17" s="103">
        <f t="shared" ref="E17:F17" si="4">ROUND(E8*12%,0)</f>
        <v>0</v>
      </c>
      <c r="F17" s="102">
        <f t="shared" si="4"/>
        <v>0</v>
      </c>
      <c r="G17" s="98"/>
    </row>
    <row r="18" spans="1:7" x14ac:dyDescent="0.25">
      <c r="A18" s="118" t="s">
        <v>332</v>
      </c>
      <c r="B18" s="117" t="s">
        <v>207</v>
      </c>
      <c r="C18" s="137"/>
      <c r="D18" s="103">
        <f>ROUND(D9*15%,0)</f>
        <v>0</v>
      </c>
      <c r="E18" s="103">
        <f t="shared" ref="E18:F18" si="5">ROUND(E9*15%,0)</f>
        <v>0</v>
      </c>
      <c r="F18" s="102">
        <f t="shared" si="5"/>
        <v>0</v>
      </c>
      <c r="G18" s="98"/>
    </row>
    <row r="19" spans="1:7" x14ac:dyDescent="0.25">
      <c r="A19" s="115" t="s">
        <v>314</v>
      </c>
      <c r="B19" s="116" t="s">
        <v>206</v>
      </c>
      <c r="C19" s="143"/>
      <c r="D19" s="103">
        <f>ROUND(D10*18%,0)</f>
        <v>0</v>
      </c>
      <c r="E19" s="103">
        <f t="shared" ref="E19:F19" si="6">ROUND(E10*18%,0)</f>
        <v>0</v>
      </c>
      <c r="F19" s="102">
        <f t="shared" si="6"/>
        <v>0</v>
      </c>
      <c r="G19" s="98"/>
    </row>
    <row r="20" spans="1:7" x14ac:dyDescent="0.25">
      <c r="A20" s="115" t="s">
        <v>405</v>
      </c>
      <c r="B20" s="117" t="s">
        <v>205</v>
      </c>
      <c r="C20" s="137"/>
      <c r="D20" s="103">
        <f>ROUND(D11*15%,0)</f>
        <v>0</v>
      </c>
      <c r="E20" s="103">
        <f t="shared" ref="E20:F20" si="7">ROUND(E11*15%,0)</f>
        <v>0</v>
      </c>
      <c r="F20" s="102">
        <f t="shared" si="7"/>
        <v>0</v>
      </c>
      <c r="G20" s="98"/>
    </row>
    <row r="21" spans="1:7" x14ac:dyDescent="0.25">
      <c r="A21" s="118" t="s">
        <v>397</v>
      </c>
      <c r="B21" s="117" t="s">
        <v>204</v>
      </c>
      <c r="C21" s="137"/>
      <c r="D21" s="103">
        <f>ROUND(D12*12%,0)</f>
        <v>0</v>
      </c>
      <c r="E21" s="103">
        <f t="shared" ref="E21:F21" si="8">ROUND(E12*12%,0)</f>
        <v>0</v>
      </c>
      <c r="F21" s="102">
        <f t="shared" si="8"/>
        <v>0</v>
      </c>
      <c r="G21" s="98"/>
    </row>
    <row r="22" spans="1:7" ht="15.75" thickBot="1" x14ac:dyDescent="0.3">
      <c r="A22" s="119" t="s">
        <v>2651</v>
      </c>
      <c r="B22" s="109" t="s">
        <v>203</v>
      </c>
      <c r="C22" s="419"/>
      <c r="D22" s="101">
        <f>ROUND(D13*12%,0)</f>
        <v>0</v>
      </c>
      <c r="E22" s="101">
        <f t="shared" ref="E22:F22" si="9">ROUND(E13*12%,0)</f>
        <v>0</v>
      </c>
      <c r="F22" s="100">
        <f t="shared" si="9"/>
        <v>0</v>
      </c>
      <c r="G22" s="98"/>
    </row>
    <row r="23" spans="1:7" ht="15.75" thickBot="1" x14ac:dyDescent="0.3">
      <c r="A23" s="120" t="s">
        <v>312</v>
      </c>
      <c r="B23" s="121" t="s">
        <v>202</v>
      </c>
      <c r="C23" s="306"/>
      <c r="D23" s="323">
        <f>SUM(D15:D22)</f>
        <v>0</v>
      </c>
      <c r="E23" s="717">
        <f t="shared" ref="E23:F23" si="10">SUM(E15:E22)</f>
        <v>0</v>
      </c>
      <c r="F23" s="646">
        <f t="shared" si="10"/>
        <v>0</v>
      </c>
      <c r="G23" s="98"/>
    </row>
    <row r="24" spans="1:7" ht="16.5" thickBot="1" x14ac:dyDescent="0.3">
      <c r="A24" s="709" t="s">
        <v>295</v>
      </c>
      <c r="B24" s="710" t="s">
        <v>201</v>
      </c>
      <c r="C24" s="718"/>
      <c r="D24" s="719">
        <f>IF(MAX(D23:F23)&gt;0,ROUND(1250% * SUMIF(D23:F23, "&gt;0")/COUNTIF(D23:F23, "&gt;0"),0),0)</f>
        <v>0</v>
      </c>
      <c r="E24" s="720"/>
      <c r="F24" s="721"/>
      <c r="G24" s="98"/>
    </row>
    <row r="25" spans="1:7" x14ac:dyDescent="0.25">
      <c r="A25" s="98"/>
      <c r="B25" s="98"/>
      <c r="C25" s="98"/>
      <c r="D25" s="98"/>
      <c r="E25" s="98"/>
      <c r="F25" s="98"/>
      <c r="G25" s="98"/>
    </row>
  </sheetData>
  <sheetProtection sheet="1" objects="1" scenarios="1" formatCells="0" formatColumns="0" formatRows="0" selectLockedCells="1"/>
  <conditionalFormatting sqref="C5">
    <cfRule type="cellIs" dxfId="7" priority="1" operator="equal">
      <formula>"FALSE"</formula>
    </cfRule>
    <cfRule type="cellIs" dxfId="6" priority="2" operator="equal">
      <formula>FALSE</formula>
    </cfRule>
    <cfRule type="cellIs" dxfId="5" priority="3" operator="equal">
      <formula>"""FALSE"""</formula>
    </cfRule>
  </conditionalFormatting>
  <dataValidations count="1">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D6:F13" xr:uid="{00000000-0002-0000-1400-000000000000}">
      <formula1>-1000000000</formula1>
      <formula2>1000000000</formula2>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theme="5" tint="0.79998168889431442"/>
  </sheetPr>
  <dimension ref="A1:J16"/>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RowHeight="15" x14ac:dyDescent="0.25"/>
  <cols>
    <col min="2" max="2" width="32.85546875" bestFit="1" customWidth="1"/>
    <col min="3" max="9" width="23.140625" customWidth="1"/>
  </cols>
  <sheetData>
    <row r="1" spans="1:10" ht="15.75" thickBot="1" x14ac:dyDescent="0.3">
      <c r="A1" s="96" t="s">
        <v>1</v>
      </c>
      <c r="B1" s="97" t="s">
        <v>2856</v>
      </c>
      <c r="C1" s="244"/>
      <c r="D1" s="244"/>
      <c r="E1" s="244"/>
      <c r="F1" s="244"/>
      <c r="G1" s="244"/>
      <c r="H1" s="244"/>
      <c r="I1" s="244"/>
      <c r="J1" s="244"/>
    </row>
    <row r="2" spans="1:10" ht="15.75" thickBot="1" x14ac:dyDescent="0.3">
      <c r="A2" s="232" t="s">
        <v>0</v>
      </c>
      <c r="B2" s="231" t="s">
        <v>531</v>
      </c>
      <c r="C2" s="245" t="s">
        <v>530</v>
      </c>
      <c r="D2" s="245" t="s">
        <v>529</v>
      </c>
      <c r="E2" s="246" t="s">
        <v>528</v>
      </c>
      <c r="F2" s="245" t="s">
        <v>527</v>
      </c>
      <c r="G2" s="245" t="s">
        <v>526</v>
      </c>
      <c r="H2" s="246" t="s">
        <v>525</v>
      </c>
      <c r="I2" s="247" t="s">
        <v>373</v>
      </c>
      <c r="J2" s="244"/>
    </row>
    <row r="3" spans="1:10" x14ac:dyDescent="0.25">
      <c r="A3" s="230" t="s">
        <v>371</v>
      </c>
      <c r="B3" s="229" t="s">
        <v>524</v>
      </c>
      <c r="C3" s="4"/>
      <c r="D3" s="5"/>
      <c r="E3" s="228">
        <f>C3-D3</f>
        <v>0</v>
      </c>
      <c r="F3" s="4"/>
      <c r="G3" s="5"/>
      <c r="H3" s="227">
        <f t="shared" ref="H3:H11" si="0">F3-G3</f>
        <v>0</v>
      </c>
      <c r="I3" s="91">
        <f>E3+H3</f>
        <v>0</v>
      </c>
      <c r="J3" s="98"/>
    </row>
    <row r="4" spans="1:10" x14ac:dyDescent="0.25">
      <c r="A4" s="224" t="s">
        <v>369</v>
      </c>
      <c r="B4" s="223" t="s">
        <v>523</v>
      </c>
      <c r="C4" s="6"/>
      <c r="D4" s="7"/>
      <c r="E4" s="226">
        <f t="shared" ref="E4:E11" si="1">C4-D4</f>
        <v>0</v>
      </c>
      <c r="F4" s="6"/>
      <c r="G4" s="7"/>
      <c r="H4" s="225">
        <f t="shared" si="0"/>
        <v>0</v>
      </c>
      <c r="I4" s="92">
        <f t="shared" ref="I4:I11" si="2">E4+H4</f>
        <v>0</v>
      </c>
      <c r="J4" s="98"/>
    </row>
    <row r="5" spans="1:10" x14ac:dyDescent="0.25">
      <c r="A5" s="224" t="s">
        <v>367</v>
      </c>
      <c r="B5" s="223" t="s">
        <v>522</v>
      </c>
      <c r="C5" s="6"/>
      <c r="D5" s="7"/>
      <c r="E5" s="226">
        <f t="shared" si="1"/>
        <v>0</v>
      </c>
      <c r="F5" s="6"/>
      <c r="G5" s="7"/>
      <c r="H5" s="225">
        <f t="shared" si="0"/>
        <v>0</v>
      </c>
      <c r="I5" s="92">
        <f t="shared" si="2"/>
        <v>0</v>
      </c>
      <c r="J5" s="98"/>
    </row>
    <row r="6" spans="1:10" x14ac:dyDescent="0.25">
      <c r="A6" s="224" t="s">
        <v>431</v>
      </c>
      <c r="B6" s="223" t="s">
        <v>521</v>
      </c>
      <c r="C6" s="6"/>
      <c r="D6" s="7"/>
      <c r="E6" s="226">
        <f t="shared" si="1"/>
        <v>0</v>
      </c>
      <c r="F6" s="6"/>
      <c r="G6" s="7"/>
      <c r="H6" s="225">
        <f t="shared" si="0"/>
        <v>0</v>
      </c>
      <c r="I6" s="92">
        <f t="shared" si="2"/>
        <v>0</v>
      </c>
      <c r="J6" s="98"/>
    </row>
    <row r="7" spans="1:10" x14ac:dyDescent="0.25">
      <c r="A7" s="224" t="s">
        <v>425</v>
      </c>
      <c r="B7" s="223" t="s">
        <v>520</v>
      </c>
      <c r="C7" s="6"/>
      <c r="D7" s="7"/>
      <c r="E7" s="226">
        <f t="shared" si="1"/>
        <v>0</v>
      </c>
      <c r="F7" s="6"/>
      <c r="G7" s="7"/>
      <c r="H7" s="225">
        <f t="shared" si="0"/>
        <v>0</v>
      </c>
      <c r="I7" s="92">
        <f t="shared" si="2"/>
        <v>0</v>
      </c>
      <c r="J7" s="98"/>
    </row>
    <row r="8" spans="1:10" x14ac:dyDescent="0.25">
      <c r="A8" s="224" t="s">
        <v>420</v>
      </c>
      <c r="B8" s="223" t="s">
        <v>519</v>
      </c>
      <c r="C8" s="6"/>
      <c r="D8" s="7"/>
      <c r="E8" s="226">
        <f t="shared" si="1"/>
        <v>0</v>
      </c>
      <c r="F8" s="6"/>
      <c r="G8" s="7"/>
      <c r="H8" s="225">
        <f t="shared" si="0"/>
        <v>0</v>
      </c>
      <c r="I8" s="92">
        <f t="shared" si="2"/>
        <v>0</v>
      </c>
      <c r="J8" s="98"/>
    </row>
    <row r="9" spans="1:10" x14ac:dyDescent="0.25">
      <c r="A9" s="224" t="s">
        <v>418</v>
      </c>
      <c r="B9" s="223" t="s">
        <v>518</v>
      </c>
      <c r="C9" s="6"/>
      <c r="D9" s="7"/>
      <c r="E9" s="226">
        <f t="shared" si="1"/>
        <v>0</v>
      </c>
      <c r="F9" s="6"/>
      <c r="G9" s="7"/>
      <c r="H9" s="225">
        <f t="shared" si="0"/>
        <v>0</v>
      </c>
      <c r="I9" s="92">
        <f t="shared" si="2"/>
        <v>0</v>
      </c>
      <c r="J9" s="98"/>
    </row>
    <row r="10" spans="1:10" x14ac:dyDescent="0.25">
      <c r="A10" s="224" t="s">
        <v>455</v>
      </c>
      <c r="B10" s="223" t="s">
        <v>517</v>
      </c>
      <c r="C10" s="6"/>
      <c r="D10" s="7"/>
      <c r="E10" s="226">
        <f t="shared" si="1"/>
        <v>0</v>
      </c>
      <c r="F10" s="6"/>
      <c r="G10" s="7"/>
      <c r="H10" s="225">
        <f t="shared" si="0"/>
        <v>0</v>
      </c>
      <c r="I10" s="92">
        <f t="shared" si="2"/>
        <v>0</v>
      </c>
      <c r="J10" s="98"/>
    </row>
    <row r="11" spans="1:10" ht="15.75" thickBot="1" x14ac:dyDescent="0.3">
      <c r="A11" s="224" t="s">
        <v>453</v>
      </c>
      <c r="B11" s="223" t="s">
        <v>516</v>
      </c>
      <c r="C11" s="105"/>
      <c r="D11" s="104"/>
      <c r="E11" s="222">
        <f t="shared" si="1"/>
        <v>0</v>
      </c>
      <c r="F11" s="105"/>
      <c r="G11" s="104"/>
      <c r="H11" s="221">
        <f t="shared" si="0"/>
        <v>0</v>
      </c>
      <c r="I11" s="167">
        <f t="shared" si="2"/>
        <v>0</v>
      </c>
      <c r="J11" s="98"/>
    </row>
    <row r="12" spans="1:10" ht="15.75" thickBot="1" x14ac:dyDescent="0.3">
      <c r="A12" s="220" t="s">
        <v>451</v>
      </c>
      <c r="B12" s="219" t="s">
        <v>515</v>
      </c>
      <c r="C12" s="218"/>
      <c r="D12" s="216"/>
      <c r="E12" s="216"/>
      <c r="F12" s="216"/>
      <c r="G12" s="216"/>
      <c r="H12" s="215"/>
      <c r="I12" s="217">
        <f>-SUM(I3:I11)</f>
        <v>0</v>
      </c>
      <c r="J12" s="98"/>
    </row>
    <row r="13" spans="1:10" ht="15.75" thickBot="1" x14ac:dyDescent="0.3">
      <c r="A13" s="232" t="s">
        <v>364</v>
      </c>
      <c r="B13" s="231" t="s">
        <v>514</v>
      </c>
      <c r="C13" s="722"/>
      <c r="D13" s="722"/>
      <c r="E13" s="723"/>
      <c r="F13" s="722"/>
      <c r="G13" s="722"/>
      <c r="H13" s="724"/>
      <c r="I13" s="725">
        <f>SUMIF(I3:I12,"&gt;0")</f>
        <v>0</v>
      </c>
      <c r="J13" s="98"/>
    </row>
    <row r="14" spans="1:10" ht="15.75" thickBot="1" x14ac:dyDescent="0.3">
      <c r="A14" s="214" t="s">
        <v>354</v>
      </c>
      <c r="B14" s="213" t="s">
        <v>513</v>
      </c>
      <c r="C14" s="148"/>
      <c r="D14" s="146"/>
      <c r="E14" s="212">
        <f>C14-D14</f>
        <v>0</v>
      </c>
      <c r="F14" s="148"/>
      <c r="G14" s="146"/>
      <c r="H14" s="212">
        <f>F14-G14</f>
        <v>0</v>
      </c>
      <c r="I14" s="94">
        <f t="shared" ref="I14" si="3">E14+H14</f>
        <v>0</v>
      </c>
      <c r="J14" s="98"/>
    </row>
    <row r="15" spans="1:10" ht="16.5" thickBot="1" x14ac:dyDescent="0.3">
      <c r="A15" s="726" t="s">
        <v>295</v>
      </c>
      <c r="B15" s="727" t="s">
        <v>512</v>
      </c>
      <c r="C15" s="728"/>
      <c r="D15" s="728"/>
      <c r="E15" s="728"/>
      <c r="F15" s="728"/>
      <c r="G15" s="728"/>
      <c r="H15" s="729"/>
      <c r="I15" s="712">
        <f>I13+ABS(I14)</f>
        <v>0</v>
      </c>
      <c r="J15" s="98"/>
    </row>
    <row r="16" spans="1:10" x14ac:dyDescent="0.25">
      <c r="A16" s="98"/>
      <c r="B16" s="98"/>
      <c r="C16" s="98"/>
      <c r="D16" s="98"/>
      <c r="E16" s="98"/>
      <c r="F16" s="98"/>
      <c r="G16" s="98"/>
      <c r="H16" s="98"/>
      <c r="I16" s="98"/>
      <c r="J16" s="98"/>
    </row>
  </sheetData>
  <sheetProtection sheet="1" objects="1" scenarios="1" formatCells="0" formatColumns="0" formatRows="0" selectLockedCells="1"/>
  <dataValidations count="1">
    <dataValidation type="whole" showInputMessage="1" showErrorMessage="1" errorTitle="Invalid number" error="Either:_x000a_(A) not a whole number or_x000a_(B) outside permitted range of_x000a_-1,000,000,000 to +1,000,000,000" promptTitle="Integer in range" prompt="Must be a whole number between -1,000,000,000 and +1,000,000,000" sqref="C3:D11 F3:G11 F14:G14 C14:D14" xr:uid="{00000000-0002-0000-1500-000000000000}">
      <formula1>-1000000000</formula1>
      <formula2>1000000000</formula2>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theme="5" tint="0.79998168889431442"/>
  </sheetPr>
  <dimension ref="A1:H14"/>
  <sheetViews>
    <sheetView workbookViewId="0">
      <selection activeCell="D3" sqref="D3"/>
    </sheetView>
  </sheetViews>
  <sheetFormatPr defaultRowHeight="15" x14ac:dyDescent="0.25"/>
  <cols>
    <col min="1" max="1" width="9.85546875" bestFit="1" customWidth="1"/>
    <col min="2" max="2" width="33" bestFit="1" customWidth="1"/>
    <col min="3" max="3" width="30.42578125" customWidth="1"/>
    <col min="4" max="7" width="19.7109375" customWidth="1"/>
  </cols>
  <sheetData>
    <row r="1" spans="1:8" ht="15.75" thickBot="1" x14ac:dyDescent="0.3">
      <c r="A1" s="96" t="s">
        <v>1</v>
      </c>
      <c r="B1" s="97" t="s">
        <v>2856</v>
      </c>
      <c r="C1" s="97"/>
      <c r="D1" s="244"/>
      <c r="E1" s="244"/>
      <c r="F1" s="244"/>
      <c r="G1" s="244"/>
      <c r="H1" s="244"/>
    </row>
    <row r="2" spans="1:8" ht="15.75" thickBot="1" x14ac:dyDescent="0.3">
      <c r="A2" s="232" t="s">
        <v>0</v>
      </c>
      <c r="B2" s="193" t="s">
        <v>6</v>
      </c>
      <c r="C2" s="176" t="s">
        <v>2660</v>
      </c>
      <c r="D2" s="176" t="s">
        <v>539</v>
      </c>
      <c r="E2" s="176" t="s">
        <v>538</v>
      </c>
      <c r="F2" s="193" t="s">
        <v>537</v>
      </c>
      <c r="G2" s="231" t="s">
        <v>536</v>
      </c>
      <c r="H2" s="98"/>
    </row>
    <row r="3" spans="1:8" x14ac:dyDescent="0.25">
      <c r="A3" s="230" t="s">
        <v>371</v>
      </c>
      <c r="B3" s="248" t="s">
        <v>535</v>
      </c>
      <c r="C3" s="408"/>
      <c r="D3" s="4"/>
      <c r="E3" s="5"/>
      <c r="F3" s="227">
        <f>D3-E3</f>
        <v>0</v>
      </c>
      <c r="G3" s="91">
        <f>ROUND(15%*ABS(F3)+3%*(D3+E3),0)</f>
        <v>0</v>
      </c>
      <c r="H3" s="98"/>
    </row>
    <row r="4" spans="1:8" x14ac:dyDescent="0.25">
      <c r="A4" s="224" t="s">
        <v>369</v>
      </c>
      <c r="B4" s="249" t="s">
        <v>534</v>
      </c>
      <c r="C4" s="498"/>
      <c r="D4" s="6"/>
      <c r="E4" s="7"/>
      <c r="F4" s="225">
        <f t="shared" ref="F4:F6" si="0">D4-E4</f>
        <v>0</v>
      </c>
      <c r="G4" s="92">
        <f t="shared" ref="G4:G6" si="1">ROUND(15%*ABS(F4)+3%*(D4+E4),0)</f>
        <v>0</v>
      </c>
      <c r="H4" s="98"/>
    </row>
    <row r="5" spans="1:8" x14ac:dyDescent="0.25">
      <c r="A5" s="224" t="s">
        <v>367</v>
      </c>
      <c r="B5" s="249" t="s">
        <v>533</v>
      </c>
      <c r="C5" s="498"/>
      <c r="D5" s="6"/>
      <c r="E5" s="7"/>
      <c r="F5" s="225">
        <f t="shared" si="0"/>
        <v>0</v>
      </c>
      <c r="G5" s="92">
        <f t="shared" si="1"/>
        <v>0</v>
      </c>
      <c r="H5" s="98"/>
    </row>
    <row r="6" spans="1:8" ht="15.75" thickBot="1" x14ac:dyDescent="0.3">
      <c r="A6" s="220" t="s">
        <v>431</v>
      </c>
      <c r="B6" s="250" t="s">
        <v>532</v>
      </c>
      <c r="C6" s="409"/>
      <c r="D6" s="8"/>
      <c r="E6" s="9"/>
      <c r="F6" s="221">
        <f t="shared" si="0"/>
        <v>0</v>
      </c>
      <c r="G6" s="167">
        <f t="shared" si="1"/>
        <v>0</v>
      </c>
      <c r="H6" s="98"/>
    </row>
    <row r="7" spans="1:8" ht="15.75" thickBot="1" x14ac:dyDescent="0.3">
      <c r="A7" s="232" t="s">
        <v>364</v>
      </c>
      <c r="B7" s="730" t="s">
        <v>373</v>
      </c>
      <c r="C7" s="731"/>
      <c r="D7" s="565">
        <f>SUM(D3:D6)</f>
        <v>0</v>
      </c>
      <c r="E7" s="708">
        <f t="shared" ref="E7:G7" si="2">SUM(E3:E6)</f>
        <v>0</v>
      </c>
      <c r="F7" s="317">
        <f t="shared" si="2"/>
        <v>0</v>
      </c>
      <c r="G7" s="282">
        <f t="shared" si="2"/>
        <v>0</v>
      </c>
      <c r="H7" s="98"/>
    </row>
    <row r="8" spans="1:8" ht="16.5" thickBot="1" x14ac:dyDescent="0.3">
      <c r="A8" s="732" t="s">
        <v>354</v>
      </c>
      <c r="B8" s="733" t="s">
        <v>2804</v>
      </c>
      <c r="C8" s="713"/>
      <c r="D8" s="734"/>
      <c r="E8" s="734"/>
      <c r="F8" s="735"/>
      <c r="G8" s="736">
        <f>ROUND(12.5*G7,0)</f>
        <v>0</v>
      </c>
      <c r="H8" s="98"/>
    </row>
    <row r="9" spans="1:8" x14ac:dyDescent="0.25">
      <c r="A9" s="502" t="s">
        <v>352</v>
      </c>
      <c r="B9" s="503" t="s">
        <v>2655</v>
      </c>
      <c r="C9" s="499"/>
      <c r="D9" s="4"/>
      <c r="E9" s="29"/>
      <c r="F9" s="507">
        <f t="shared" ref="F9:F13" si="3">D9-E9</f>
        <v>0</v>
      </c>
      <c r="G9" s="91">
        <f t="shared" ref="G9:G13" si="4">ROUND(15%*ABS(F9)+3%*(D9+E9),0)</f>
        <v>0</v>
      </c>
      <c r="H9" s="98"/>
    </row>
    <row r="10" spans="1:8" x14ac:dyDescent="0.25">
      <c r="A10" s="224" t="s">
        <v>350</v>
      </c>
      <c r="B10" s="504" t="s">
        <v>2656</v>
      </c>
      <c r="C10" s="500"/>
      <c r="D10" s="6"/>
      <c r="E10" s="28"/>
      <c r="F10" s="365">
        <f t="shared" si="3"/>
        <v>0</v>
      </c>
      <c r="G10" s="92">
        <f t="shared" si="4"/>
        <v>0</v>
      </c>
      <c r="H10" s="98"/>
    </row>
    <row r="11" spans="1:8" x14ac:dyDescent="0.25">
      <c r="A11" s="224" t="s">
        <v>340</v>
      </c>
      <c r="B11" s="504" t="s">
        <v>2657</v>
      </c>
      <c r="C11" s="500"/>
      <c r="D11" s="6"/>
      <c r="E11" s="28"/>
      <c r="F11" s="365">
        <f t="shared" si="3"/>
        <v>0</v>
      </c>
      <c r="G11" s="92">
        <f t="shared" si="4"/>
        <v>0</v>
      </c>
      <c r="H11" s="98"/>
    </row>
    <row r="12" spans="1:8" x14ac:dyDescent="0.25">
      <c r="A12" s="224" t="s">
        <v>332</v>
      </c>
      <c r="B12" s="504" t="s">
        <v>2658</v>
      </c>
      <c r="C12" s="500"/>
      <c r="D12" s="6"/>
      <c r="E12" s="28"/>
      <c r="F12" s="508">
        <f t="shared" si="3"/>
        <v>0</v>
      </c>
      <c r="G12" s="509">
        <f t="shared" si="4"/>
        <v>0</v>
      </c>
      <c r="H12" s="98"/>
    </row>
    <row r="13" spans="1:8" ht="15.75" thickBot="1" x14ac:dyDescent="0.3">
      <c r="A13" s="505" t="s">
        <v>314</v>
      </c>
      <c r="B13" s="506" t="s">
        <v>2659</v>
      </c>
      <c r="C13" s="501"/>
      <c r="D13" s="8"/>
      <c r="E13" s="30"/>
      <c r="F13" s="366">
        <f t="shared" si="3"/>
        <v>0</v>
      </c>
      <c r="G13" s="93">
        <f t="shared" si="4"/>
        <v>0</v>
      </c>
      <c r="H13" s="98"/>
    </row>
    <row r="14" spans="1:8" x14ac:dyDescent="0.25">
      <c r="A14" s="98"/>
      <c r="B14" s="98"/>
      <c r="C14" s="98"/>
      <c r="D14" s="98"/>
      <c r="E14" s="98"/>
      <c r="F14" s="98"/>
      <c r="G14" s="98"/>
      <c r="H14" s="98"/>
    </row>
  </sheetData>
  <sheetProtection sheet="1" objects="1" scenarios="1" formatCells="0" formatColumns="0" formatRows="0" selectLockedCells="1"/>
  <dataValidations count="2">
    <dataValidation type="textLength" operator="lessThanOrEqual" showInputMessage="1" showErrorMessage="1" errorTitle="Too many characters" error="More than 50 characters entered" promptTitle="50 Characters Maximum" prompt="Must be a no more than 50 characters" sqref="B9:C13" xr:uid="{00000000-0002-0000-1600-000000000000}">
      <formula1>50</formula1>
    </dataValidation>
    <dataValidation type="whole" showInputMessage="1" showErrorMessage="1" errorTitle="Invalid number" error="Either:_x000a_(A) not a whole number or_x000a_(B) outside permitted range of_x000a_-1,000,000,000 to +1,000,000,000" promptTitle="Integer in range" prompt="Must be a whole number between -1,000,000,000 and +1,000,000,000" sqref="D3:E6 D9:E13" xr:uid="{00000000-0002-0000-1600-000001000000}">
      <formula1>-1000000000</formula1>
      <formula2>1000000000</formula2>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theme="5" tint="0.79998168889431442"/>
  </sheetPr>
  <dimension ref="A1:F9"/>
  <sheetViews>
    <sheetView workbookViewId="0">
      <selection activeCell="C3" sqref="C3"/>
    </sheetView>
  </sheetViews>
  <sheetFormatPr defaultRowHeight="15" x14ac:dyDescent="0.25"/>
  <cols>
    <col min="2" max="2" width="52.7109375" style="233" customWidth="1"/>
    <col min="3" max="5" width="16.28515625" customWidth="1"/>
  </cols>
  <sheetData>
    <row r="1" spans="1:6" ht="15.75" thickBot="1" x14ac:dyDescent="0.3">
      <c r="A1" s="96" t="s">
        <v>1</v>
      </c>
      <c r="B1" s="97" t="s">
        <v>2856</v>
      </c>
      <c r="C1" s="244"/>
      <c r="D1" s="244"/>
      <c r="E1" s="244"/>
      <c r="F1" s="244"/>
    </row>
    <row r="2" spans="1:6" s="236" customFormat="1" ht="26.25" thickBot="1" x14ac:dyDescent="0.3">
      <c r="A2" s="243" t="s">
        <v>0</v>
      </c>
      <c r="B2" s="242" t="s">
        <v>6</v>
      </c>
      <c r="C2" s="511" t="s">
        <v>553</v>
      </c>
      <c r="D2" s="511" t="s">
        <v>552</v>
      </c>
      <c r="E2" s="240" t="s">
        <v>551</v>
      </c>
      <c r="F2" s="237"/>
    </row>
    <row r="3" spans="1:6" ht="15.75" thickBot="1" x14ac:dyDescent="0.3">
      <c r="A3" s="230" t="s">
        <v>550</v>
      </c>
      <c r="B3" s="510" t="s">
        <v>549</v>
      </c>
      <c r="C3" s="107"/>
      <c r="D3" s="63"/>
      <c r="E3" s="512"/>
      <c r="F3" s="98"/>
    </row>
    <row r="4" spans="1:6" x14ac:dyDescent="0.25">
      <c r="A4" s="224" t="s">
        <v>548</v>
      </c>
      <c r="B4" s="235" t="s">
        <v>547</v>
      </c>
      <c r="C4" s="6"/>
      <c r="D4" s="61"/>
      <c r="E4" s="168">
        <f>ROUND(20%*D4,0)</f>
        <v>0</v>
      </c>
      <c r="F4" s="98"/>
    </row>
    <row r="5" spans="1:6" x14ac:dyDescent="0.25">
      <c r="A5" s="224" t="s">
        <v>546</v>
      </c>
      <c r="B5" s="235" t="s">
        <v>545</v>
      </c>
      <c r="C5" s="6"/>
      <c r="D5" s="61"/>
      <c r="E5" s="92">
        <f>ROUND(50%*D5,0)</f>
        <v>0</v>
      </c>
      <c r="F5" s="98"/>
    </row>
    <row r="6" spans="1:6" x14ac:dyDescent="0.25">
      <c r="A6" s="224" t="s">
        <v>544</v>
      </c>
      <c r="B6" s="235" t="s">
        <v>543</v>
      </c>
      <c r="C6" s="6"/>
      <c r="D6" s="61"/>
      <c r="E6" s="92">
        <f>ROUND(100%*D6,0)</f>
        <v>0</v>
      </c>
      <c r="F6" s="98"/>
    </row>
    <row r="7" spans="1:6" ht="15.75" thickBot="1" x14ac:dyDescent="0.3">
      <c r="A7" s="220" t="s">
        <v>542</v>
      </c>
      <c r="B7" s="235" t="s">
        <v>541</v>
      </c>
      <c r="C7" s="6"/>
      <c r="D7" s="61"/>
      <c r="E7" s="167">
        <f>ROUND(150%*D7,0)</f>
        <v>0</v>
      </c>
      <c r="F7" s="98"/>
    </row>
    <row r="8" spans="1:6" ht="16.5" thickBot="1" x14ac:dyDescent="0.3">
      <c r="A8" s="713" t="s">
        <v>352</v>
      </c>
      <c r="B8" s="737" t="s">
        <v>540</v>
      </c>
      <c r="C8" s="310">
        <f>SUM(C3:C7)</f>
        <v>0</v>
      </c>
      <c r="D8" s="317">
        <f>SUM(D3:D7)</f>
        <v>0</v>
      </c>
      <c r="E8" s="628">
        <f>SUM(E4:E7)</f>
        <v>0</v>
      </c>
      <c r="F8" s="98"/>
    </row>
    <row r="9" spans="1:6" x14ac:dyDescent="0.25">
      <c r="A9" s="98"/>
      <c r="B9" s="234"/>
      <c r="C9" s="98"/>
      <c r="D9" s="98"/>
      <c r="E9" s="98"/>
      <c r="F9" s="98"/>
    </row>
  </sheetData>
  <sheetProtection sheet="1" objects="1" scenarios="1" formatCells="0" formatColumns="0" formatRows="0" selectLockedCells="1"/>
  <dataValidations count="1">
    <dataValidation type="whole" showInputMessage="1" showErrorMessage="1" errorTitle="Invalid number" error="Either:_x000a_(A) not a whole number or_x000a_(B) outside permitted range of_x000a_-1,000,000,000 to +1,000,000,000" promptTitle="Integer in range" prompt="Must be a whole number between -1,000,000,000 and +1,000,000,000" sqref="C3:D7" xr:uid="{00000000-0002-0000-1700-000000000000}">
      <formula1>-1000000000</formula1>
      <formula2>1000000000</formula2>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theme="5" tint="0.79998168889431442"/>
  </sheetPr>
  <dimension ref="A1:G9"/>
  <sheetViews>
    <sheetView workbookViewId="0">
      <selection activeCell="C3" sqref="C3"/>
    </sheetView>
  </sheetViews>
  <sheetFormatPr defaultRowHeight="15" x14ac:dyDescent="0.25"/>
  <cols>
    <col min="2" max="2" width="38.140625" bestFit="1" customWidth="1"/>
    <col min="3" max="3" width="17.42578125" bestFit="1" customWidth="1"/>
    <col min="4" max="5" width="40.85546875" customWidth="1"/>
  </cols>
  <sheetData>
    <row r="1" spans="1:7" ht="15.75" thickBot="1" x14ac:dyDescent="0.3">
      <c r="A1" s="96" t="s">
        <v>1</v>
      </c>
      <c r="B1" s="97" t="s">
        <v>2856</v>
      </c>
      <c r="C1" s="244"/>
      <c r="D1" s="244"/>
      <c r="E1" s="244"/>
      <c r="F1" s="244"/>
    </row>
    <row r="2" spans="1:7" ht="26.25" thickBot="1" x14ac:dyDescent="0.3">
      <c r="A2" s="243" t="s">
        <v>0</v>
      </c>
      <c r="B2" s="242" t="s">
        <v>561</v>
      </c>
      <c r="C2" s="241" t="s">
        <v>553</v>
      </c>
      <c r="D2" s="241" t="s">
        <v>560</v>
      </c>
      <c r="E2" s="240" t="s">
        <v>559</v>
      </c>
      <c r="F2" s="237"/>
    </row>
    <row r="3" spans="1:7" x14ac:dyDescent="0.25">
      <c r="A3" s="230" t="s">
        <v>371</v>
      </c>
      <c r="B3" s="229" t="s">
        <v>558</v>
      </c>
      <c r="C3" s="39"/>
      <c r="D3" s="43"/>
      <c r="E3" s="173">
        <f>ROUND(8%*D3,0)</f>
        <v>0</v>
      </c>
      <c r="F3" s="237"/>
      <c r="G3" s="238"/>
    </row>
    <row r="4" spans="1:7" x14ac:dyDescent="0.25">
      <c r="A4" s="224" t="s">
        <v>369</v>
      </c>
      <c r="B4" s="223" t="s">
        <v>557</v>
      </c>
      <c r="C4" s="38"/>
      <c r="D4" s="44"/>
      <c r="E4" s="142">
        <f>ROUND(50%*D4,0)</f>
        <v>0</v>
      </c>
      <c r="F4" s="237"/>
      <c r="G4" s="238"/>
    </row>
    <row r="5" spans="1:7" x14ac:dyDescent="0.25">
      <c r="A5" s="224" t="s">
        <v>367</v>
      </c>
      <c r="B5" s="223" t="s">
        <v>556</v>
      </c>
      <c r="C5" s="38"/>
      <c r="D5" s="44"/>
      <c r="E5" s="142">
        <f>ROUND(75%*D5,0)</f>
        <v>0</v>
      </c>
      <c r="F5" s="237"/>
      <c r="G5" s="238"/>
    </row>
    <row r="6" spans="1:7" x14ac:dyDescent="0.25">
      <c r="A6" s="224" t="s">
        <v>431</v>
      </c>
      <c r="B6" s="223" t="s">
        <v>555</v>
      </c>
      <c r="C6" s="38"/>
      <c r="D6" s="44"/>
      <c r="E6" s="142">
        <f>D6</f>
        <v>0</v>
      </c>
      <c r="F6" s="237"/>
      <c r="G6" s="238"/>
    </row>
    <row r="7" spans="1:7" ht="15.75" thickBot="1" x14ac:dyDescent="0.3">
      <c r="A7" s="220" t="s">
        <v>350</v>
      </c>
      <c r="B7" s="239" t="s">
        <v>554</v>
      </c>
      <c r="C7" s="40"/>
      <c r="D7" s="46"/>
      <c r="E7" s="141">
        <f>D7</f>
        <v>0</v>
      </c>
      <c r="F7" s="237"/>
      <c r="G7" s="238"/>
    </row>
    <row r="8" spans="1:7" ht="16.5" thickBot="1" x14ac:dyDescent="0.3">
      <c r="A8" s="713" t="s">
        <v>295</v>
      </c>
      <c r="B8" s="714" t="s">
        <v>373</v>
      </c>
      <c r="C8" s="323">
        <f>SUM(C3:C7)</f>
        <v>0</v>
      </c>
      <c r="D8" s="198">
        <f t="shared" ref="D8:E8" si="0">SUM(D3:D7)</f>
        <v>0</v>
      </c>
      <c r="E8" s="715">
        <f t="shared" si="0"/>
        <v>0</v>
      </c>
      <c r="F8" s="98"/>
    </row>
    <row r="9" spans="1:7" x14ac:dyDescent="0.25">
      <c r="A9" s="98"/>
      <c r="B9" s="98"/>
      <c r="C9" s="98"/>
      <c r="D9" s="98"/>
      <c r="E9" s="98"/>
      <c r="F9" s="98"/>
    </row>
  </sheetData>
  <sheetProtection sheet="1" objects="1" scenarios="1" formatCells="0" formatColumns="0" formatRows="0" selectLockedCells="1"/>
  <dataValidations count="1">
    <dataValidation type="whole" showInputMessage="1" showErrorMessage="1" errorTitle="Invalid number" error="Either:_x000a_(A) not a whole number or_x000a_(B) outside permitted range of_x000a_-1,000,000,000 to +1,000,000,000" promptTitle="Integer in range" prompt="Must be a whole number between -1,000,000,000 and +1,000,000,000" sqref="C3:D7" xr:uid="{00000000-0002-0000-1800-000000000000}">
      <formula1>-1000000000</formula1>
      <formula2>1000000000</formula2>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E124"/>
  <sheetViews>
    <sheetView zoomScaleNormal="100" workbookViewId="0">
      <pane xSplit="2" ySplit="2" topLeftCell="C3" activePane="bottomRight" state="frozen"/>
      <selection pane="topRight" activeCell="C1" sqref="C1"/>
      <selection pane="bottomLeft" activeCell="A3" sqref="A3"/>
      <selection pane="bottomRight" activeCell="C15" sqref="C15"/>
    </sheetView>
  </sheetViews>
  <sheetFormatPr defaultRowHeight="15" x14ac:dyDescent="0.25"/>
  <cols>
    <col min="1" max="1" width="18.42578125" style="261" bestFit="1" customWidth="1"/>
    <col min="2" max="2" width="75" style="260" customWidth="1"/>
    <col min="3" max="3" width="23.42578125" style="259" customWidth="1"/>
    <col min="4" max="6" width="11" style="259" customWidth="1"/>
    <col min="7" max="16384" width="9.140625" style="259"/>
  </cols>
  <sheetData>
    <row r="1" spans="1:5" ht="15.75" thickBot="1" x14ac:dyDescent="0.3">
      <c r="A1" s="96" t="s">
        <v>1</v>
      </c>
      <c r="B1" s="97" t="s">
        <v>2892</v>
      </c>
      <c r="C1" s="244"/>
      <c r="D1" s="244"/>
    </row>
    <row r="2" spans="1:5" s="291" customFormat="1" ht="15.75" thickBot="1" x14ac:dyDescent="0.3">
      <c r="A2" s="255" t="s">
        <v>0</v>
      </c>
      <c r="B2" s="293" t="s">
        <v>6</v>
      </c>
      <c r="C2" s="292" t="s">
        <v>82</v>
      </c>
      <c r="D2" s="258"/>
    </row>
    <row r="3" spans="1:5" ht="30" x14ac:dyDescent="0.25">
      <c r="A3" s="253">
        <v>1</v>
      </c>
      <c r="B3" s="274" t="s">
        <v>829</v>
      </c>
      <c r="C3" s="31"/>
      <c r="D3" s="98"/>
    </row>
    <row r="4" spans="1:5" x14ac:dyDescent="0.25">
      <c r="A4" s="10">
        <v>2</v>
      </c>
      <c r="B4" s="267" t="s">
        <v>828</v>
      </c>
      <c r="C4" s="32"/>
      <c r="D4" s="98"/>
    </row>
    <row r="5" spans="1:5" x14ac:dyDescent="0.25">
      <c r="A5" s="10">
        <v>3</v>
      </c>
      <c r="B5" s="267" t="s">
        <v>827</v>
      </c>
      <c r="C5" s="32"/>
      <c r="D5" s="98"/>
    </row>
    <row r="6" spans="1:5" ht="30.75" thickBot="1" x14ac:dyDescent="0.3">
      <c r="A6" s="256">
        <v>5</v>
      </c>
      <c r="B6" s="266" t="s">
        <v>826</v>
      </c>
      <c r="C6" s="33"/>
      <c r="D6" s="98"/>
      <c r="E6" s="290"/>
    </row>
    <row r="7" spans="1:5" ht="32.25" customHeight="1" thickBot="1" x14ac:dyDescent="0.3">
      <c r="A7" s="255">
        <v>6</v>
      </c>
      <c r="B7" s="279" t="s">
        <v>825</v>
      </c>
      <c r="C7" s="289">
        <f>SUM(C3:C6)</f>
        <v>0</v>
      </c>
      <c r="D7" s="98"/>
    </row>
    <row r="8" spans="1:5" ht="15.75" thickBot="1" x14ac:dyDescent="0.3">
      <c r="A8" s="254">
        <v>7</v>
      </c>
      <c r="B8" s="269" t="s">
        <v>824</v>
      </c>
      <c r="C8" s="32"/>
      <c r="D8" s="98"/>
    </row>
    <row r="9" spans="1:5" x14ac:dyDescent="0.25">
      <c r="A9" s="10">
        <v>8</v>
      </c>
      <c r="B9" s="267" t="s">
        <v>823</v>
      </c>
      <c r="C9" s="91">
        <f>C93-C94</f>
        <v>0</v>
      </c>
      <c r="D9" s="98"/>
    </row>
    <row r="10" spans="1:5" ht="30" x14ac:dyDescent="0.25">
      <c r="A10" s="10">
        <v>9</v>
      </c>
      <c r="B10" s="267" t="s">
        <v>822</v>
      </c>
      <c r="C10" s="168">
        <f>C95-C96</f>
        <v>0</v>
      </c>
      <c r="D10" s="98"/>
    </row>
    <row r="11" spans="1:5" ht="30.75" thickBot="1" x14ac:dyDescent="0.3">
      <c r="A11" s="10">
        <v>10</v>
      </c>
      <c r="B11" s="267" t="s">
        <v>821</v>
      </c>
      <c r="C11" s="178">
        <f>C98-C99</f>
        <v>0</v>
      </c>
      <c r="D11" s="98"/>
    </row>
    <row r="12" spans="1:5" x14ac:dyDescent="0.25">
      <c r="A12" s="10">
        <v>11</v>
      </c>
      <c r="B12" s="267" t="s">
        <v>820</v>
      </c>
      <c r="C12" s="31"/>
      <c r="D12" s="98"/>
    </row>
    <row r="13" spans="1:5" x14ac:dyDescent="0.25">
      <c r="A13" s="10">
        <v>12</v>
      </c>
      <c r="B13" s="267" t="s">
        <v>819</v>
      </c>
      <c r="C13" s="32"/>
      <c r="D13" s="98"/>
    </row>
    <row r="14" spans="1:5" x14ac:dyDescent="0.25">
      <c r="A14" s="10">
        <v>13</v>
      </c>
      <c r="B14" s="267" t="s">
        <v>818</v>
      </c>
      <c r="C14" s="32"/>
      <c r="D14" s="98"/>
    </row>
    <row r="15" spans="1:5" x14ac:dyDescent="0.25">
      <c r="A15" s="10">
        <v>14</v>
      </c>
      <c r="B15" s="267" t="s">
        <v>817</v>
      </c>
      <c r="C15" s="32"/>
      <c r="D15" s="98"/>
    </row>
    <row r="16" spans="1:5" x14ac:dyDescent="0.25">
      <c r="A16" s="10" t="s">
        <v>816</v>
      </c>
      <c r="B16" s="267" t="s">
        <v>815</v>
      </c>
      <c r="C16" s="32"/>
      <c r="D16" s="98"/>
    </row>
    <row r="17" spans="1:4" x14ac:dyDescent="0.25">
      <c r="A17" s="10">
        <v>15</v>
      </c>
      <c r="B17" s="267" t="s">
        <v>244</v>
      </c>
      <c r="C17" s="32"/>
      <c r="D17" s="98"/>
    </row>
    <row r="18" spans="1:4" ht="30" x14ac:dyDescent="0.25">
      <c r="A18" s="10">
        <v>16</v>
      </c>
      <c r="B18" s="267" t="s">
        <v>814</v>
      </c>
      <c r="C18" s="32"/>
      <c r="D18" s="98"/>
    </row>
    <row r="19" spans="1:4" ht="15.75" thickBot="1" x14ac:dyDescent="0.3">
      <c r="A19" s="256">
        <v>17</v>
      </c>
      <c r="B19" s="266" t="s">
        <v>813</v>
      </c>
      <c r="C19" s="33"/>
      <c r="D19" s="98"/>
    </row>
    <row r="20" spans="1:4" x14ac:dyDescent="0.25">
      <c r="A20" s="253" t="s">
        <v>812</v>
      </c>
      <c r="B20" s="288" t="s">
        <v>811</v>
      </c>
      <c r="C20" s="168">
        <f>ROUND(10%*MAX(C7-SUM(C8:C15,C17:C19),0),0)</f>
        <v>0</v>
      </c>
      <c r="D20" s="98"/>
    </row>
    <row r="21" spans="1:4" ht="15.75" thickBot="1" x14ac:dyDescent="0.3">
      <c r="A21" s="263" t="s">
        <v>810</v>
      </c>
      <c r="B21" s="287" t="s">
        <v>809</v>
      </c>
      <c r="C21" s="93">
        <f>ROUND(15%*MAX(C7-SUM(C8:C15,C17:C19),0),0)</f>
        <v>0</v>
      </c>
      <c r="D21" s="98"/>
    </row>
    <row r="22" spans="1:4" ht="60" x14ac:dyDescent="0.25">
      <c r="A22" s="254">
        <v>18</v>
      </c>
      <c r="B22" s="269" t="s">
        <v>808</v>
      </c>
      <c r="C22" s="168">
        <f>IF(C77=0,0,ROUND(MAX(C77-C20,0)*(C78/C77),0))</f>
        <v>0</v>
      </c>
      <c r="D22" s="98"/>
    </row>
    <row r="23" spans="1:4" ht="45" x14ac:dyDescent="0.25">
      <c r="A23" s="10">
        <v>19</v>
      </c>
      <c r="B23" s="267" t="s">
        <v>807</v>
      </c>
      <c r="C23" s="92">
        <f>MAX(C83-C20,0)</f>
        <v>0</v>
      </c>
      <c r="D23" s="98"/>
    </row>
    <row r="24" spans="1:4" x14ac:dyDescent="0.25">
      <c r="A24" s="10" t="s">
        <v>806</v>
      </c>
      <c r="B24" s="267" t="s">
        <v>805</v>
      </c>
      <c r="C24" s="92">
        <f>MAX(C86-C20,0)</f>
        <v>0</v>
      </c>
      <c r="D24" s="98"/>
    </row>
    <row r="25" spans="1:4" ht="30" x14ac:dyDescent="0.25">
      <c r="A25" s="10" t="s">
        <v>804</v>
      </c>
      <c r="B25" s="267" t="s">
        <v>803</v>
      </c>
      <c r="C25" s="92">
        <f>MAX(C88-C20,0)</f>
        <v>0</v>
      </c>
      <c r="D25" s="98"/>
    </row>
    <row r="26" spans="1:4" x14ac:dyDescent="0.25">
      <c r="A26" s="10" t="s">
        <v>802</v>
      </c>
      <c r="B26" s="267" t="s">
        <v>801</v>
      </c>
      <c r="C26" s="92">
        <f>MAX(MIN(VALUE(C83),C20)+MIN(VALUE(C86),C20)+ MIN(VALUE(C88),C20)-C21,0)</f>
        <v>0</v>
      </c>
      <c r="D26" s="98"/>
    </row>
    <row r="27" spans="1:4" ht="30" x14ac:dyDescent="0.25">
      <c r="A27" s="10" t="s">
        <v>800</v>
      </c>
      <c r="B27" s="267" t="s">
        <v>799</v>
      </c>
      <c r="C27" s="32"/>
      <c r="D27" s="98"/>
    </row>
    <row r="28" spans="1:4" ht="30.75" thickBot="1" x14ac:dyDescent="0.3">
      <c r="A28" s="256" t="s">
        <v>798</v>
      </c>
      <c r="B28" s="266" t="s">
        <v>797</v>
      </c>
      <c r="C28" s="167">
        <f>C43</f>
        <v>0</v>
      </c>
      <c r="D28" s="98"/>
    </row>
    <row r="29" spans="1:4" ht="15.75" thickBot="1" x14ac:dyDescent="0.3">
      <c r="A29" s="255" t="s">
        <v>796</v>
      </c>
      <c r="B29" s="279" t="s">
        <v>795</v>
      </c>
      <c r="C29" s="282">
        <f>SUM(C8:C15,C17:C19,C22:C28)</f>
        <v>0</v>
      </c>
      <c r="D29" s="98"/>
    </row>
    <row r="30" spans="1:4" ht="16.5" thickBot="1" x14ac:dyDescent="0.3">
      <c r="A30" s="738" t="s">
        <v>794</v>
      </c>
      <c r="B30" s="739" t="s">
        <v>793</v>
      </c>
      <c r="C30" s="628">
        <f>C7-C29</f>
        <v>0</v>
      </c>
      <c r="D30" s="98"/>
    </row>
    <row r="31" spans="1:4" x14ac:dyDescent="0.25">
      <c r="A31" s="254" t="s">
        <v>792</v>
      </c>
      <c r="B31" s="269" t="s">
        <v>791</v>
      </c>
      <c r="C31" s="206"/>
      <c r="D31" s="98"/>
    </row>
    <row r="32" spans="1:4" ht="15.75" thickBot="1" x14ac:dyDescent="0.3">
      <c r="A32" s="10" t="s">
        <v>790</v>
      </c>
      <c r="B32" s="267" t="s">
        <v>789</v>
      </c>
      <c r="C32" s="32"/>
      <c r="D32" s="98"/>
    </row>
    <row r="33" spans="1:4" ht="15.75" thickBot="1" x14ac:dyDescent="0.3">
      <c r="A33" s="10" t="s">
        <v>788</v>
      </c>
      <c r="B33" s="267" t="s">
        <v>787</v>
      </c>
      <c r="C33" s="94">
        <f>C31-C32</f>
        <v>0</v>
      </c>
      <c r="D33" s="98"/>
    </row>
    <row r="34" spans="1:4" ht="30.75" thickBot="1" x14ac:dyDescent="0.3">
      <c r="A34" s="256" t="s">
        <v>786</v>
      </c>
      <c r="B34" s="266" t="s">
        <v>2849</v>
      </c>
      <c r="C34" s="32"/>
      <c r="D34" s="98"/>
    </row>
    <row r="35" spans="1:4" ht="15.75" thickBot="1" x14ac:dyDescent="0.3">
      <c r="A35" s="255" t="s">
        <v>785</v>
      </c>
      <c r="B35" s="280" t="s">
        <v>784</v>
      </c>
      <c r="C35" s="131">
        <f>C31+C34</f>
        <v>0</v>
      </c>
      <c r="D35" s="98"/>
    </row>
    <row r="36" spans="1:4" x14ac:dyDescent="0.25">
      <c r="A36" s="254" t="s">
        <v>783</v>
      </c>
      <c r="B36" s="269" t="s">
        <v>782</v>
      </c>
      <c r="C36" s="32"/>
      <c r="D36" s="98"/>
    </row>
    <row r="37" spans="1:4" x14ac:dyDescent="0.25">
      <c r="A37" s="10" t="s">
        <v>781</v>
      </c>
      <c r="B37" s="267" t="s">
        <v>780</v>
      </c>
      <c r="C37" s="32"/>
      <c r="D37" s="98"/>
    </row>
    <row r="38" spans="1:4" ht="60" x14ac:dyDescent="0.25">
      <c r="A38" s="10" t="s">
        <v>779</v>
      </c>
      <c r="B38" s="267" t="s">
        <v>778</v>
      </c>
      <c r="C38" s="168">
        <f>IF(C77=0,0,ROUND(MAX(C77-C20,0)*(C79/C77),0))</f>
        <v>0</v>
      </c>
      <c r="D38" s="98"/>
    </row>
    <row r="39" spans="1:4" ht="45" x14ac:dyDescent="0.25">
      <c r="A39" s="10" t="s">
        <v>777</v>
      </c>
      <c r="B39" s="267" t="s">
        <v>750</v>
      </c>
      <c r="C39" s="167">
        <f>C84</f>
        <v>0</v>
      </c>
      <c r="D39" s="98"/>
    </row>
    <row r="40" spans="1:4" ht="30" x14ac:dyDescent="0.25">
      <c r="A40" s="10" t="s">
        <v>776</v>
      </c>
      <c r="B40" s="267" t="s">
        <v>775</v>
      </c>
      <c r="C40" s="32"/>
      <c r="D40" s="98"/>
    </row>
    <row r="41" spans="1:4" ht="30.75" thickBot="1" x14ac:dyDescent="0.3">
      <c r="A41" s="256" t="s">
        <v>774</v>
      </c>
      <c r="B41" s="266" t="s">
        <v>773</v>
      </c>
      <c r="C41" s="178">
        <f>C56</f>
        <v>0</v>
      </c>
      <c r="D41" s="98"/>
    </row>
    <row r="42" spans="1:4" ht="15.75" thickBot="1" x14ac:dyDescent="0.3">
      <c r="A42" s="281" t="s">
        <v>772</v>
      </c>
      <c r="B42" s="280" t="s">
        <v>771</v>
      </c>
      <c r="C42" s="131">
        <f>SUM(C36:C41)</f>
        <v>0</v>
      </c>
      <c r="D42" s="98"/>
    </row>
    <row r="43" spans="1:4" ht="15.75" thickBot="1" x14ac:dyDescent="0.3">
      <c r="A43" s="286" t="s">
        <v>770</v>
      </c>
      <c r="B43" s="285" t="s">
        <v>769</v>
      </c>
      <c r="C43" s="268">
        <f>MAX(C42-C35,0)</f>
        <v>0</v>
      </c>
      <c r="D43" s="98"/>
    </row>
    <row r="44" spans="1:4" ht="16.5" thickBot="1" x14ac:dyDescent="0.3">
      <c r="A44" s="738" t="s">
        <v>768</v>
      </c>
      <c r="B44" s="739" t="s">
        <v>767</v>
      </c>
      <c r="C44" s="628">
        <f>MAX(C35-C42,0)</f>
        <v>0</v>
      </c>
      <c r="D44" s="98"/>
    </row>
    <row r="45" spans="1:4" ht="16.5" thickBot="1" x14ac:dyDescent="0.3">
      <c r="A45" s="740" t="s">
        <v>766</v>
      </c>
      <c r="B45" s="741" t="s">
        <v>765</v>
      </c>
      <c r="C45" s="712">
        <f>C30+C44</f>
        <v>0</v>
      </c>
      <c r="D45" s="98"/>
    </row>
    <row r="46" spans="1:4" x14ac:dyDescent="0.25">
      <c r="A46" s="254" t="s">
        <v>764</v>
      </c>
      <c r="B46" s="269" t="s">
        <v>763</v>
      </c>
      <c r="C46" s="32"/>
      <c r="D46" s="98"/>
    </row>
    <row r="47" spans="1:4" ht="30" x14ac:dyDescent="0.25">
      <c r="A47" s="10" t="s">
        <v>762</v>
      </c>
      <c r="B47" s="267" t="s">
        <v>2850</v>
      </c>
      <c r="C47" s="32"/>
      <c r="D47" s="98"/>
    </row>
    <row r="48" spans="1:4" ht="15.75" thickBot="1" x14ac:dyDescent="0.3">
      <c r="A48" s="256" t="s">
        <v>761</v>
      </c>
      <c r="B48" s="266" t="s">
        <v>760</v>
      </c>
      <c r="C48" s="178">
        <f>IF(C91&gt;C92,C92,C91)+IF(C89&gt;C90,C90,C89)</f>
        <v>0</v>
      </c>
      <c r="D48" s="98"/>
    </row>
    <row r="49" spans="1:4" ht="15.75" thickBot="1" x14ac:dyDescent="0.3">
      <c r="A49" s="255" t="s">
        <v>759</v>
      </c>
      <c r="B49" s="279" t="s">
        <v>758</v>
      </c>
      <c r="C49" s="282">
        <f>SUM(C46:C48)</f>
        <v>0</v>
      </c>
      <c r="D49" s="98"/>
    </row>
    <row r="50" spans="1:4" x14ac:dyDescent="0.25">
      <c r="A50" s="254" t="s">
        <v>757</v>
      </c>
      <c r="B50" s="269" t="s">
        <v>756</v>
      </c>
      <c r="C50" s="32"/>
      <c r="D50" s="98"/>
    </row>
    <row r="51" spans="1:4" x14ac:dyDescent="0.25">
      <c r="A51" s="10" t="s">
        <v>755</v>
      </c>
      <c r="B51" s="267" t="s">
        <v>754</v>
      </c>
      <c r="C51" s="32"/>
      <c r="D51" s="98"/>
    </row>
    <row r="52" spans="1:4" ht="60" x14ac:dyDescent="0.25">
      <c r="A52" s="10" t="s">
        <v>753</v>
      </c>
      <c r="B52" s="267" t="s">
        <v>752</v>
      </c>
      <c r="C52" s="168">
        <f>IF(C77=0,0,ROUND(MAX(C77-C20,0)*(C80/C77),0))</f>
        <v>0</v>
      </c>
      <c r="D52" s="98"/>
    </row>
    <row r="53" spans="1:4" ht="45" x14ac:dyDescent="0.25">
      <c r="A53" s="10" t="s">
        <v>751</v>
      </c>
      <c r="B53" s="267" t="s">
        <v>750</v>
      </c>
      <c r="C53" s="167">
        <f>C85</f>
        <v>0</v>
      </c>
      <c r="D53" s="98"/>
    </row>
    <row r="54" spans="1:4" ht="30.75" thickBot="1" x14ac:dyDescent="0.3">
      <c r="A54" s="256" t="s">
        <v>749</v>
      </c>
      <c r="B54" s="266" t="s">
        <v>748</v>
      </c>
      <c r="C54" s="32"/>
      <c r="D54" s="98"/>
    </row>
    <row r="55" spans="1:4" ht="15.75" thickBot="1" x14ac:dyDescent="0.3">
      <c r="A55" s="284" t="s">
        <v>747</v>
      </c>
      <c r="B55" s="283" t="s">
        <v>746</v>
      </c>
      <c r="C55" s="282">
        <f>SUM(C50:C54)</f>
        <v>0</v>
      </c>
      <c r="D55" s="98"/>
    </row>
    <row r="56" spans="1:4" ht="15.75" thickBot="1" x14ac:dyDescent="0.3">
      <c r="A56" s="281" t="s">
        <v>745</v>
      </c>
      <c r="B56" s="280" t="s">
        <v>744</v>
      </c>
      <c r="C56" s="94">
        <f>MAX(C55-C49,0)</f>
        <v>0</v>
      </c>
      <c r="D56" s="98"/>
    </row>
    <row r="57" spans="1:4" ht="16.5" thickBot="1" x14ac:dyDescent="0.3">
      <c r="A57" s="738" t="s">
        <v>743</v>
      </c>
      <c r="B57" s="739" t="s">
        <v>2873</v>
      </c>
      <c r="C57" s="628">
        <f>MAX(C49-C55,0)</f>
        <v>0</v>
      </c>
      <c r="D57" s="98"/>
    </row>
    <row r="58" spans="1:4" ht="16.5" thickBot="1" x14ac:dyDescent="0.3">
      <c r="A58" s="738" t="s">
        <v>742</v>
      </c>
      <c r="B58" s="739" t="s">
        <v>2872</v>
      </c>
      <c r="C58" s="628">
        <f>C45+C57</f>
        <v>0</v>
      </c>
      <c r="D58" s="98"/>
    </row>
    <row r="59" spans="1:4" ht="16.5" thickBot="1" x14ac:dyDescent="0.3">
      <c r="A59" s="738" t="s">
        <v>741</v>
      </c>
      <c r="B59" s="739" t="s">
        <v>2871</v>
      </c>
      <c r="C59" s="628">
        <f>SUM(C60:C65)</f>
        <v>0</v>
      </c>
      <c r="D59" s="98"/>
    </row>
    <row r="60" spans="1:4" x14ac:dyDescent="0.25">
      <c r="A60" s="254" t="s">
        <v>740</v>
      </c>
      <c r="B60" s="269" t="s">
        <v>2870</v>
      </c>
      <c r="C60" s="168">
        <f>ROUND(250%*C100,0)</f>
        <v>0</v>
      </c>
      <c r="D60" s="98"/>
    </row>
    <row r="61" spans="1:4" x14ac:dyDescent="0.25">
      <c r="A61" s="10" t="s">
        <v>739</v>
      </c>
      <c r="B61" s="267" t="s">
        <v>2869</v>
      </c>
      <c r="C61" s="92">
        <f>ROUND(1250%*C101,0)</f>
        <v>0</v>
      </c>
      <c r="D61" s="98"/>
    </row>
    <row r="62" spans="1:4" x14ac:dyDescent="0.25">
      <c r="A62" s="10" t="s">
        <v>738</v>
      </c>
      <c r="B62" s="267" t="s">
        <v>2868</v>
      </c>
      <c r="C62" s="92">
        <f>SUM(C106:C110)</f>
        <v>0</v>
      </c>
      <c r="D62" s="98"/>
    </row>
    <row r="63" spans="1:4" x14ac:dyDescent="0.25">
      <c r="A63" s="10" t="s">
        <v>737</v>
      </c>
      <c r="B63" s="267" t="s">
        <v>2867</v>
      </c>
      <c r="C63" s="92">
        <f>SUM(C111:C112)</f>
        <v>0</v>
      </c>
      <c r="D63" s="98"/>
    </row>
    <row r="64" spans="1:4" x14ac:dyDescent="0.25">
      <c r="A64" s="10" t="s">
        <v>736</v>
      </c>
      <c r="B64" s="267" t="s">
        <v>2866</v>
      </c>
      <c r="C64" s="167">
        <f>SUM(C113:C120)</f>
        <v>0</v>
      </c>
      <c r="D64" s="98"/>
    </row>
    <row r="65" spans="1:4" ht="15.75" thickBot="1" x14ac:dyDescent="0.3">
      <c r="A65" s="256" t="s">
        <v>735</v>
      </c>
      <c r="B65" s="266" t="s">
        <v>2865</v>
      </c>
      <c r="C65" s="32"/>
      <c r="D65" s="98"/>
    </row>
    <row r="66" spans="1:4" ht="15.75" x14ac:dyDescent="0.25">
      <c r="A66" s="742" t="s">
        <v>734</v>
      </c>
      <c r="B66" s="743" t="s">
        <v>2864</v>
      </c>
      <c r="C66" s="744" t="e">
        <f>ROUND(C30/C59,4)</f>
        <v>#DIV/0!</v>
      </c>
      <c r="D66" s="98"/>
    </row>
    <row r="67" spans="1:4" ht="15.75" x14ac:dyDescent="0.25">
      <c r="A67" s="745" t="s">
        <v>733</v>
      </c>
      <c r="B67" s="746" t="s">
        <v>2863</v>
      </c>
      <c r="C67" s="747" t="e">
        <f>ROUND(C45/C59,4)</f>
        <v>#DIV/0!</v>
      </c>
      <c r="D67" s="98"/>
    </row>
    <row r="68" spans="1:4" ht="16.5" thickBot="1" x14ac:dyDescent="0.3">
      <c r="A68" s="748" t="s">
        <v>732</v>
      </c>
      <c r="B68" s="749" t="s">
        <v>2862</v>
      </c>
      <c r="C68" s="750" t="e">
        <f>ROUND(C58/C59,4)</f>
        <v>#DIV/0!</v>
      </c>
      <c r="D68" s="98"/>
    </row>
    <row r="69" spans="1:4" x14ac:dyDescent="0.25">
      <c r="A69" s="253" t="s">
        <v>731</v>
      </c>
      <c r="B69" s="274" t="s">
        <v>2861</v>
      </c>
      <c r="C69" s="278"/>
      <c r="D69" s="98"/>
    </row>
    <row r="70" spans="1:4" x14ac:dyDescent="0.25">
      <c r="A70" s="10" t="s">
        <v>730</v>
      </c>
      <c r="B70" s="267" t="s">
        <v>2860</v>
      </c>
      <c r="C70" s="277"/>
      <c r="D70" s="98"/>
    </row>
    <row r="71" spans="1:4" x14ac:dyDescent="0.25">
      <c r="A71" s="10" t="s">
        <v>729</v>
      </c>
      <c r="B71" s="267" t="s">
        <v>2859</v>
      </c>
      <c r="C71" s="277"/>
      <c r="D71" s="98"/>
    </row>
    <row r="72" spans="1:4" ht="15.75" thickBot="1" x14ac:dyDescent="0.3">
      <c r="A72" s="263" t="s">
        <v>728</v>
      </c>
      <c r="B72" s="271" t="s">
        <v>2858</v>
      </c>
      <c r="C72" s="277"/>
      <c r="D72" s="98"/>
    </row>
    <row r="73" spans="1:4" ht="32.25" thickBot="1" x14ac:dyDescent="0.3">
      <c r="A73" s="740" t="s">
        <v>727</v>
      </c>
      <c r="B73" s="741" t="s">
        <v>2857</v>
      </c>
      <c r="C73" s="751" t="e">
        <f>MIN(C66-C69,C67-C70,C68-C71)</f>
        <v>#DIV/0!</v>
      </c>
      <c r="D73" s="98"/>
    </row>
    <row r="74" spans="1:4" x14ac:dyDescent="0.25">
      <c r="A74" s="253" t="s">
        <v>726</v>
      </c>
      <c r="B74" s="274" t="s">
        <v>725</v>
      </c>
      <c r="C74" s="273">
        <v>4.4999999999999998E-2</v>
      </c>
      <c r="D74" s="98"/>
    </row>
    <row r="75" spans="1:4" x14ac:dyDescent="0.25">
      <c r="A75" s="10" t="s">
        <v>724</v>
      </c>
      <c r="B75" s="267" t="s">
        <v>723</v>
      </c>
      <c r="C75" s="272">
        <v>0.06</v>
      </c>
      <c r="D75" s="98"/>
    </row>
    <row r="76" spans="1:4" ht="15.75" thickBot="1" x14ac:dyDescent="0.3">
      <c r="A76" s="263" t="s">
        <v>722</v>
      </c>
      <c r="B76" s="271" t="s">
        <v>721</v>
      </c>
      <c r="C76" s="270">
        <v>0.08</v>
      </c>
      <c r="D76" s="98"/>
    </row>
    <row r="77" spans="1:4" ht="15.75" thickBot="1" x14ac:dyDescent="0.3">
      <c r="A77" s="254" t="s">
        <v>720</v>
      </c>
      <c r="B77" s="269" t="s">
        <v>719</v>
      </c>
      <c r="C77" s="94">
        <f>SUM(C78:C80)</f>
        <v>0</v>
      </c>
      <c r="D77" s="98"/>
    </row>
    <row r="78" spans="1:4" x14ac:dyDescent="0.25">
      <c r="A78" s="10" t="s">
        <v>718</v>
      </c>
      <c r="B78" s="267" t="s">
        <v>717</v>
      </c>
      <c r="C78" s="32"/>
      <c r="D78" s="98"/>
    </row>
    <row r="79" spans="1:4" x14ac:dyDescent="0.25">
      <c r="A79" s="10" t="s">
        <v>716</v>
      </c>
      <c r="B79" s="267" t="s">
        <v>715</v>
      </c>
      <c r="C79" s="32"/>
      <c r="D79" s="98"/>
    </row>
    <row r="80" spans="1:4" x14ac:dyDescent="0.25">
      <c r="A80" s="10" t="s">
        <v>714</v>
      </c>
      <c r="B80" s="267" t="s">
        <v>713</v>
      </c>
      <c r="C80" s="32"/>
      <c r="D80" s="98"/>
    </row>
    <row r="81" spans="1:4" x14ac:dyDescent="0.25">
      <c r="A81" s="10" t="s">
        <v>712</v>
      </c>
      <c r="B81" s="267" t="s">
        <v>711</v>
      </c>
      <c r="C81" s="32"/>
      <c r="D81" s="98"/>
    </row>
    <row r="82" spans="1:4" ht="30" x14ac:dyDescent="0.25">
      <c r="A82" s="10" t="s">
        <v>710</v>
      </c>
      <c r="B82" s="267" t="s">
        <v>709</v>
      </c>
      <c r="C82" s="32"/>
      <c r="D82" s="98"/>
    </row>
    <row r="83" spans="1:4" x14ac:dyDescent="0.25">
      <c r="A83" s="10" t="s">
        <v>708</v>
      </c>
      <c r="B83" s="267" t="s">
        <v>707</v>
      </c>
      <c r="C83" s="178">
        <f>C82-SUM(C84:C85)</f>
        <v>0</v>
      </c>
      <c r="D83" s="98"/>
    </row>
    <row r="84" spans="1:4" x14ac:dyDescent="0.25">
      <c r="A84" s="10" t="s">
        <v>706</v>
      </c>
      <c r="B84" s="267" t="s">
        <v>705</v>
      </c>
      <c r="C84" s="32"/>
      <c r="D84" s="98"/>
    </row>
    <row r="85" spans="1:4" x14ac:dyDescent="0.25">
      <c r="A85" s="10" t="s">
        <v>704</v>
      </c>
      <c r="B85" s="267" t="s">
        <v>703</v>
      </c>
      <c r="C85" s="32"/>
      <c r="D85" s="98"/>
    </row>
    <row r="86" spans="1:4" x14ac:dyDescent="0.25">
      <c r="A86" s="10" t="s">
        <v>702</v>
      </c>
      <c r="B86" s="267" t="s">
        <v>701</v>
      </c>
      <c r="C86" s="32"/>
      <c r="D86" s="98"/>
    </row>
    <row r="87" spans="1:4" x14ac:dyDescent="0.25">
      <c r="A87" s="10" t="s">
        <v>700</v>
      </c>
      <c r="B87" s="267" t="s">
        <v>699</v>
      </c>
      <c r="C87" s="32"/>
      <c r="D87" s="98"/>
    </row>
    <row r="88" spans="1:4" ht="30" x14ac:dyDescent="0.25">
      <c r="A88" s="10" t="s">
        <v>698</v>
      </c>
      <c r="B88" s="267" t="s">
        <v>697</v>
      </c>
      <c r="C88" s="32"/>
      <c r="D88" s="98"/>
    </row>
    <row r="89" spans="1:4" ht="30" x14ac:dyDescent="0.25">
      <c r="A89" s="10" t="s">
        <v>696</v>
      </c>
      <c r="B89" s="267" t="s">
        <v>695</v>
      </c>
      <c r="C89" s="32"/>
      <c r="D89" s="98"/>
    </row>
    <row r="90" spans="1:4" x14ac:dyDescent="0.25">
      <c r="A90" s="10" t="s">
        <v>694</v>
      </c>
      <c r="B90" s="267" t="s">
        <v>693</v>
      </c>
      <c r="C90" s="178">
        <f>ROUND(1.25%*C62,0)</f>
        <v>0</v>
      </c>
      <c r="D90" s="98"/>
    </row>
    <row r="91" spans="1:4" ht="30" x14ac:dyDescent="0.25">
      <c r="A91" s="10" t="s">
        <v>692</v>
      </c>
      <c r="B91" s="267" t="s">
        <v>691</v>
      </c>
      <c r="C91" s="32"/>
      <c r="D91" s="98"/>
    </row>
    <row r="92" spans="1:4" x14ac:dyDescent="0.25">
      <c r="A92" s="10" t="s">
        <v>690</v>
      </c>
      <c r="B92" s="267" t="s">
        <v>689</v>
      </c>
      <c r="C92" s="178">
        <f>ROUND(0.6%*C62,0)</f>
        <v>0</v>
      </c>
      <c r="D92" s="98"/>
    </row>
    <row r="93" spans="1:4" x14ac:dyDescent="0.25">
      <c r="A93" s="10" t="s">
        <v>688</v>
      </c>
      <c r="B93" s="267" t="s">
        <v>231</v>
      </c>
      <c r="C93" s="32"/>
      <c r="D93" s="98"/>
    </row>
    <row r="94" spans="1:4" x14ac:dyDescent="0.25">
      <c r="A94" s="10" t="s">
        <v>687</v>
      </c>
      <c r="B94" s="267" t="s">
        <v>686</v>
      </c>
      <c r="C94" s="32"/>
      <c r="D94" s="98"/>
    </row>
    <row r="95" spans="1:4" x14ac:dyDescent="0.25">
      <c r="A95" s="10" t="s">
        <v>685</v>
      </c>
      <c r="B95" s="267" t="s">
        <v>684</v>
      </c>
      <c r="C95" s="32"/>
      <c r="D95" s="98"/>
    </row>
    <row r="96" spans="1:4" ht="30" x14ac:dyDescent="0.25">
      <c r="A96" s="10" t="s">
        <v>683</v>
      </c>
      <c r="B96" s="267" t="s">
        <v>682</v>
      </c>
      <c r="C96" s="32"/>
      <c r="D96" s="98"/>
    </row>
    <row r="97" spans="1:4" x14ac:dyDescent="0.25">
      <c r="A97" s="254" t="s">
        <v>681</v>
      </c>
      <c r="B97" s="269" t="s">
        <v>680</v>
      </c>
      <c r="C97" s="311">
        <f>'2.1 BS Assets'!G64</f>
        <v>0</v>
      </c>
      <c r="D97" s="98"/>
    </row>
    <row r="98" spans="1:4" ht="30.75" thickBot="1" x14ac:dyDescent="0.3">
      <c r="A98" s="10" t="s">
        <v>679</v>
      </c>
      <c r="B98" s="267" t="s">
        <v>678</v>
      </c>
      <c r="C98" s="268">
        <f>C97-C87</f>
        <v>0</v>
      </c>
      <c r="D98" s="98"/>
    </row>
    <row r="99" spans="1:4" ht="30.75" thickBot="1" x14ac:dyDescent="0.3">
      <c r="A99" s="10" t="s">
        <v>677</v>
      </c>
      <c r="B99" s="267" t="s">
        <v>676</v>
      </c>
      <c r="C99" s="32"/>
      <c r="D99" s="98"/>
    </row>
    <row r="100" spans="1:4" x14ac:dyDescent="0.25">
      <c r="A100" s="256" t="s">
        <v>675</v>
      </c>
      <c r="B100" s="266" t="s">
        <v>674</v>
      </c>
      <c r="C100" s="91">
        <f>(C83+C86+C88)-SUM(C23:C26)</f>
        <v>0</v>
      </c>
      <c r="D100" s="98"/>
    </row>
    <row r="101" spans="1:4" x14ac:dyDescent="0.25">
      <c r="A101" s="10" t="s">
        <v>673</v>
      </c>
      <c r="B101" s="239" t="s">
        <v>672</v>
      </c>
      <c r="C101" s="167">
        <f>SUM(C102:C105)</f>
        <v>0</v>
      </c>
      <c r="D101" s="98"/>
    </row>
    <row r="102" spans="1:4" ht="15.75" thickBot="1" x14ac:dyDescent="0.3">
      <c r="A102" s="10" t="s">
        <v>671</v>
      </c>
      <c r="B102" s="223" t="s">
        <v>670</v>
      </c>
      <c r="C102" s="312">
        <f>'2.1 BS Assets'!G30+'2.1 BS Assets'!G56+'2.4 Off Balance Sheet'!G14</f>
        <v>0</v>
      </c>
      <c r="D102" s="98"/>
    </row>
    <row r="103" spans="1:4" ht="15.75" thickBot="1" x14ac:dyDescent="0.3">
      <c r="A103" s="10" t="s">
        <v>669</v>
      </c>
      <c r="B103" s="265" t="s">
        <v>668</v>
      </c>
      <c r="C103" s="154"/>
      <c r="D103" s="98"/>
    </row>
    <row r="104" spans="1:4" x14ac:dyDescent="0.25">
      <c r="A104" s="10" t="s">
        <v>667</v>
      </c>
      <c r="B104" s="265" t="s">
        <v>666</v>
      </c>
      <c r="C104" s="313">
        <f>'5.4 Settlement Risk - Capital'!E8</f>
        <v>0</v>
      </c>
      <c r="D104" s="98"/>
    </row>
    <row r="105" spans="1:4" x14ac:dyDescent="0.25">
      <c r="A105" s="10" t="s">
        <v>665</v>
      </c>
      <c r="B105" s="265" t="s">
        <v>1102</v>
      </c>
      <c r="C105" s="311">
        <f>'2.1 BS Assets'!G52+'2.4 Off Balance Sheet'!G16</f>
        <v>0</v>
      </c>
      <c r="D105" s="98"/>
    </row>
    <row r="106" spans="1:4" x14ac:dyDescent="0.25">
      <c r="A106" s="10" t="s">
        <v>664</v>
      </c>
      <c r="B106" s="265" t="s">
        <v>663</v>
      </c>
      <c r="C106" s="312">
        <f>'3.9 SAC Summary'!D16</f>
        <v>0</v>
      </c>
      <c r="D106" s="98"/>
    </row>
    <row r="107" spans="1:4" x14ac:dyDescent="0.25">
      <c r="A107" s="10" t="s">
        <v>662</v>
      </c>
      <c r="B107" s="265" t="s">
        <v>661</v>
      </c>
      <c r="C107" s="312">
        <f>SUM('9.6 FIRB Detail'!E3:E28)</f>
        <v>0</v>
      </c>
      <c r="D107" s="98"/>
    </row>
    <row r="108" spans="1:4" x14ac:dyDescent="0.25">
      <c r="A108" s="10" t="s">
        <v>660</v>
      </c>
      <c r="B108" s="265" t="s">
        <v>659</v>
      </c>
      <c r="C108" s="312">
        <f>SUM('9.7 AIRB Detail'!E3:E28)</f>
        <v>0</v>
      </c>
      <c r="D108" s="98"/>
    </row>
    <row r="109" spans="1:4" ht="15.75" thickBot="1" x14ac:dyDescent="0.3">
      <c r="A109" s="10" t="s">
        <v>658</v>
      </c>
      <c r="B109" s="265" t="s">
        <v>657</v>
      </c>
      <c r="C109" s="33"/>
      <c r="D109" s="98"/>
    </row>
    <row r="110" spans="1:4" ht="30" x14ac:dyDescent="0.25">
      <c r="A110" s="10" t="s">
        <v>656</v>
      </c>
      <c r="B110" s="265" t="s">
        <v>655</v>
      </c>
      <c r="C110" s="313">
        <f>'5.3 Settlement Risk-Credit Risk'!E8</f>
        <v>0</v>
      </c>
      <c r="D110" s="98"/>
    </row>
    <row r="111" spans="1:4" x14ac:dyDescent="0.25">
      <c r="A111" s="10" t="s">
        <v>654</v>
      </c>
      <c r="B111" s="264" t="s">
        <v>653</v>
      </c>
      <c r="C111" s="311">
        <f>IF('Submission Header'!B6="BIA",'4.1 BIA'!D10,0)</f>
        <v>0</v>
      </c>
      <c r="D111" s="98"/>
    </row>
    <row r="112" spans="1:4" x14ac:dyDescent="0.25">
      <c r="A112" s="10" t="s">
        <v>652</v>
      </c>
      <c r="B112" s="264" t="s">
        <v>651</v>
      </c>
      <c r="C112" s="311">
        <f>IF('Submission Header'!B6="SAO",'4.2 SAO'!D24,0)</f>
        <v>0</v>
      </c>
      <c r="D112" s="98"/>
    </row>
    <row r="113" spans="1:4" x14ac:dyDescent="0.25">
      <c r="A113" s="10" t="s">
        <v>650</v>
      </c>
      <c r="B113" s="264" t="s">
        <v>649</v>
      </c>
      <c r="C113" s="311">
        <f>'5.1 FX &amp; Gold'!I15</f>
        <v>0</v>
      </c>
      <c r="D113" s="98"/>
    </row>
    <row r="114" spans="1:4" ht="15.75" thickBot="1" x14ac:dyDescent="0.3">
      <c r="A114" s="10" t="s">
        <v>648</v>
      </c>
      <c r="B114" s="264" t="s">
        <v>647</v>
      </c>
      <c r="C114" s="312">
        <f>'5.2 Commodities'!G8</f>
        <v>0</v>
      </c>
      <c r="D114" s="98"/>
    </row>
    <row r="115" spans="1:4" x14ac:dyDescent="0.25">
      <c r="A115" s="10" t="s">
        <v>646</v>
      </c>
      <c r="B115" s="264" t="s">
        <v>645</v>
      </c>
      <c r="C115" s="31"/>
      <c r="D115" s="98"/>
    </row>
    <row r="116" spans="1:4" x14ac:dyDescent="0.25">
      <c r="A116" s="10" t="s">
        <v>644</v>
      </c>
      <c r="B116" s="264" t="s">
        <v>643</v>
      </c>
      <c r="C116" s="32"/>
      <c r="D116" s="98"/>
    </row>
    <row r="117" spans="1:4" x14ac:dyDescent="0.25">
      <c r="A117" s="10" t="s">
        <v>642</v>
      </c>
      <c r="B117" s="264" t="s">
        <v>641</v>
      </c>
      <c r="C117" s="32"/>
      <c r="D117" s="98"/>
    </row>
    <row r="118" spans="1:4" x14ac:dyDescent="0.25">
      <c r="A118" s="10" t="s">
        <v>640</v>
      </c>
      <c r="B118" s="264" t="s">
        <v>639</v>
      </c>
      <c r="C118" s="32"/>
      <c r="D118" s="98"/>
    </row>
    <row r="119" spans="1:4" x14ac:dyDescent="0.25">
      <c r="A119" s="10" t="s">
        <v>638</v>
      </c>
      <c r="B119" s="264" t="s">
        <v>637</v>
      </c>
      <c r="C119" s="32"/>
      <c r="D119" s="98"/>
    </row>
    <row r="120" spans="1:4" ht="15.75" thickBot="1" x14ac:dyDescent="0.3">
      <c r="A120" s="263" t="s">
        <v>636</v>
      </c>
      <c r="B120" s="262" t="s">
        <v>635</v>
      </c>
      <c r="C120" s="33"/>
      <c r="D120" s="98"/>
    </row>
    <row r="121" spans="1:4" x14ac:dyDescent="0.25">
      <c r="A121" s="252"/>
      <c r="B121" s="98"/>
      <c r="C121" s="98"/>
      <c r="D121" s="98"/>
    </row>
    <row r="124" spans="1:4" x14ac:dyDescent="0.25">
      <c r="C124" s="610"/>
    </row>
  </sheetData>
  <sheetProtection sheet="1" objects="1" scenarios="1" formatCells="0" formatColumns="0" formatRows="0" selectLockedCells="1"/>
  <dataValidations count="3">
    <dataValidation type="decimal" allowBlank="1" showInputMessage="1" showErrorMessage="1" errorTitle="Invalid percentage" error="outside permitted range of_x000a_0 to +100%" promptTitle="Percentage in range" prompt="Must be a percentage between 0 and 100%" sqref="C69:C72" xr:uid="{00000000-0002-0000-1900-000000000000}">
      <formula1>0</formula1>
      <formula2>1</formula2>
    </dataValidation>
    <dataValidation type="whole" showInputMessage="1" showErrorMessage="1" errorTitle="Invalid number" error="Either:_x000a_(A) not a whole number or_x000a_(B) outside permitted range of_x000a_-1,000,000,000 to +1,000,000,000" promptTitle="Integer in range" prompt="Must be a whole number between -1,000,000,000 and +1,000,000,000" sqref="C54" xr:uid="{00000000-0002-0000-1900-000001000000}">
      <formula1>-100000000</formula1>
      <formula2>1000000000</formula2>
    </dataValidation>
    <dataValidation type="whole" showInputMessage="1" showErrorMessage="1" errorTitle="Invalid number" error="Either:_x000a_(A) not a whole number or_x000a_(B) outside permitted range of_x000a_-1,000,000,000 to +1,000,000,000" promptTitle="Integer in range" prompt="Must be a whole number between -1,000,000,000 and +1,000,000,000" sqref="C3:C6 C8 C12:C19 C27 C31:C32 C34 C36:C37 C40 C46:C47 C50:C51 C65 C78:C82 C84:C89 C91 C93:C96 C99 C103 C109 C115:C120" xr:uid="{00000000-0002-0000-1900-000002000000}">
      <formula1>-1000000000</formula1>
      <formula2>1000000000</formula2>
    </dataValidation>
  </dataValidations>
  <pageMargins left="0.70866141732283472" right="0.70866141732283472" top="0.74803149606299213" bottom="0.74803149606299213" header="0.31496062992125984" footer="0.31496062992125984"/>
  <pageSetup orientation="landscape" r:id="rId1"/>
  <headerFooter differentOddEven="1" differentFirst="1"/>
  <rowBreaks count="4" manualBreakCount="4">
    <brk id="30" max="16383" man="1"/>
    <brk id="45" max="16383" man="1"/>
    <brk id="58" max="16383" man="1"/>
    <brk id="76" max="16383" man="1"/>
  </rowBreaks>
  <extLst>
    <ext xmlns:x14="http://schemas.microsoft.com/office/spreadsheetml/2009/9/main" uri="{78C0D931-6437-407d-A8EE-F0AAD7539E65}">
      <x14:conditionalFormattings>
        <x14:conditionalFormatting xmlns:xm="http://schemas.microsoft.com/office/excel/2006/main">
          <x14:cfRule type="expression" priority="1" id="{130C16DD-3B07-4870-BD59-F3816FDA13EF}">
            <xm:f>($C$18 + $C$19 + $C$77 + $C$81)&lt;&gt;('2.1 BS Assets'!$G$28 + '2.1 BS Assets'!$G$42 + '2.1 BS Assets'!$G$53 + '2.1 BS Assets'!$G$54 + '2.4 Off Balance Sheet'!$G$15)</xm:f>
            <x14:dxf>
              <font>
                <b/>
                <i val="0"/>
                <color theme="7"/>
              </font>
              <fill>
                <patternFill>
                  <bgColor theme="7" tint="0.79998168889431442"/>
                </patternFill>
              </fill>
            </x14:dxf>
          </x14:cfRule>
          <xm:sqref>C18:C19 C77 C81</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D25"/>
  <sheetViews>
    <sheetView zoomScale="115" zoomScaleNormal="115" workbookViewId="0">
      <pane xSplit="2" ySplit="2" topLeftCell="C3" activePane="bottomRight" state="frozen"/>
      <selection pane="topRight" activeCell="C1" sqref="C1"/>
      <selection pane="bottomLeft" activeCell="A3" sqref="A3"/>
      <selection pane="bottomRight" activeCell="C3" sqref="C3"/>
    </sheetView>
  </sheetViews>
  <sheetFormatPr defaultRowHeight="15" x14ac:dyDescent="0.25"/>
  <cols>
    <col min="2" max="2" width="55.28515625" customWidth="1"/>
    <col min="3" max="3" width="18.42578125" customWidth="1"/>
  </cols>
  <sheetData>
    <row r="1" spans="1:4" ht="15.75" thickBot="1" x14ac:dyDescent="0.3">
      <c r="A1" s="96" t="s">
        <v>1</v>
      </c>
      <c r="B1" s="97" t="s">
        <v>2856</v>
      </c>
      <c r="C1" s="244"/>
      <c r="D1" s="244"/>
    </row>
    <row r="2" spans="1:4" ht="15.75" thickBot="1" x14ac:dyDescent="0.3">
      <c r="A2" s="308" t="s">
        <v>0</v>
      </c>
      <c r="B2" s="307" t="s">
        <v>6</v>
      </c>
      <c r="C2" s="306" t="s">
        <v>82</v>
      </c>
      <c r="D2" s="49"/>
    </row>
    <row r="3" spans="1:4" ht="30.75" thickBot="1" x14ac:dyDescent="0.3">
      <c r="A3" s="305">
        <v>101</v>
      </c>
      <c r="B3" s="304" t="s">
        <v>844</v>
      </c>
      <c r="C3" s="31"/>
      <c r="D3" s="49"/>
    </row>
    <row r="4" spans="1:4" ht="15.75" thickBot="1" x14ac:dyDescent="0.3">
      <c r="A4" s="302">
        <v>102</v>
      </c>
      <c r="B4" s="301" t="s">
        <v>2774</v>
      </c>
      <c r="C4" s="756">
        <f>SUM('6.1 Capital Adequacy'!C8:C11,'6.1 Capital Adequacy'!C17:C19,'6.1 Capital Adequacy'!C22:C26,'6.1 Capital Adequacy'!C36:C39)</f>
        <v>0</v>
      </c>
      <c r="D4" s="49"/>
    </row>
    <row r="5" spans="1:4" ht="30.75" thickBot="1" x14ac:dyDescent="0.3">
      <c r="A5" s="757">
        <v>103</v>
      </c>
      <c r="B5" s="299" t="s">
        <v>2812</v>
      </c>
      <c r="C5" s="303">
        <f>C3-C4</f>
        <v>0</v>
      </c>
      <c r="D5" s="49"/>
    </row>
    <row r="6" spans="1:4" x14ac:dyDescent="0.25">
      <c r="A6" s="298">
        <v>104</v>
      </c>
      <c r="B6" s="297" t="s">
        <v>843</v>
      </c>
      <c r="C6" s="31"/>
      <c r="D6" s="49"/>
    </row>
    <row r="7" spans="1:4" x14ac:dyDescent="0.25">
      <c r="A7" s="295">
        <v>105</v>
      </c>
      <c r="B7" s="296" t="s">
        <v>842</v>
      </c>
      <c r="C7" s="32"/>
      <c r="D7" s="49"/>
    </row>
    <row r="8" spans="1:4" x14ac:dyDescent="0.25">
      <c r="A8" s="295">
        <v>106</v>
      </c>
      <c r="B8" s="296" t="s">
        <v>841</v>
      </c>
      <c r="C8" s="32"/>
      <c r="D8" s="49"/>
    </row>
    <row r="9" spans="1:4" ht="30" x14ac:dyDescent="0.25">
      <c r="A9" s="295">
        <v>107</v>
      </c>
      <c r="B9" s="296" t="s">
        <v>2776</v>
      </c>
      <c r="C9" s="32"/>
      <c r="D9" s="49"/>
    </row>
    <row r="10" spans="1:4" x14ac:dyDescent="0.25">
      <c r="A10" s="295">
        <v>108</v>
      </c>
      <c r="B10" s="296" t="s">
        <v>2775</v>
      </c>
      <c r="C10" s="32"/>
      <c r="D10" s="49"/>
    </row>
    <row r="11" spans="1:4" x14ac:dyDescent="0.25">
      <c r="A11" s="295">
        <v>109</v>
      </c>
      <c r="B11" s="296" t="s">
        <v>840</v>
      </c>
      <c r="C11" s="32"/>
      <c r="D11" s="49"/>
    </row>
    <row r="12" spans="1:4" ht="30.75" thickBot="1" x14ac:dyDescent="0.3">
      <c r="A12" s="302">
        <v>110</v>
      </c>
      <c r="B12" s="301" t="s">
        <v>2777</v>
      </c>
      <c r="C12" s="33"/>
      <c r="D12" s="49"/>
    </row>
    <row r="13" spans="1:4" ht="15.75" thickBot="1" x14ac:dyDescent="0.3">
      <c r="A13" s="757">
        <v>111</v>
      </c>
      <c r="B13" s="299" t="s">
        <v>839</v>
      </c>
      <c r="C13" s="294">
        <f>SUM(C6:C12)</f>
        <v>0</v>
      </c>
      <c r="D13" s="49"/>
    </row>
    <row r="14" spans="1:4" ht="30" x14ac:dyDescent="0.25">
      <c r="A14" s="298">
        <v>112</v>
      </c>
      <c r="B14" s="297" t="s">
        <v>838</v>
      </c>
      <c r="C14" s="32"/>
      <c r="D14" s="49"/>
    </row>
    <row r="15" spans="1:4" ht="30" x14ac:dyDescent="0.25">
      <c r="A15" s="295">
        <v>113</v>
      </c>
      <c r="B15" s="296" t="s">
        <v>2778</v>
      </c>
      <c r="C15" s="32"/>
      <c r="D15" s="49"/>
    </row>
    <row r="16" spans="1:4" x14ac:dyDescent="0.25">
      <c r="A16" s="295">
        <v>114</v>
      </c>
      <c r="B16" s="296" t="s">
        <v>837</v>
      </c>
      <c r="C16" s="32"/>
      <c r="D16" s="49"/>
    </row>
    <row r="17" spans="1:4" ht="15.75" thickBot="1" x14ac:dyDescent="0.3">
      <c r="A17" s="302">
        <v>115</v>
      </c>
      <c r="B17" s="301" t="s">
        <v>836</v>
      </c>
      <c r="C17" s="32"/>
      <c r="D17" s="49"/>
    </row>
    <row r="18" spans="1:4" ht="15.75" thickBot="1" x14ac:dyDescent="0.3">
      <c r="A18" s="757">
        <v>116</v>
      </c>
      <c r="B18" s="513" t="s">
        <v>835</v>
      </c>
      <c r="C18" s="294">
        <f>SUM(C14:C17)</f>
        <v>0</v>
      </c>
      <c r="D18" s="49"/>
    </row>
    <row r="19" spans="1:4" x14ac:dyDescent="0.25">
      <c r="A19" s="298">
        <v>117</v>
      </c>
      <c r="B19" s="297" t="s">
        <v>834</v>
      </c>
      <c r="C19" s="32"/>
      <c r="D19" s="49"/>
    </row>
    <row r="20" spans="1:4" ht="15.75" thickBot="1" x14ac:dyDescent="0.3">
      <c r="A20" s="302">
        <v>118</v>
      </c>
      <c r="B20" s="301" t="s">
        <v>833</v>
      </c>
      <c r="C20" s="32"/>
      <c r="D20" s="49"/>
    </row>
    <row r="21" spans="1:4" ht="15.75" thickBot="1" x14ac:dyDescent="0.3">
      <c r="A21" s="757">
        <v>119</v>
      </c>
      <c r="B21" s="513" t="s">
        <v>832</v>
      </c>
      <c r="C21" s="294">
        <f>SUM(C19:C20)</f>
        <v>0</v>
      </c>
      <c r="D21" s="49"/>
    </row>
    <row r="22" spans="1:4" ht="15.75" thickBot="1" x14ac:dyDescent="0.3">
      <c r="A22" s="300">
        <v>120</v>
      </c>
      <c r="B22" s="755" t="s">
        <v>2811</v>
      </c>
      <c r="C22" s="756">
        <f>'6.1 Capital Adequacy'!C45</f>
        <v>0</v>
      </c>
      <c r="D22" s="49"/>
    </row>
    <row r="23" spans="1:4" ht="15.75" thickBot="1" x14ac:dyDescent="0.3">
      <c r="A23" s="300">
        <v>121</v>
      </c>
      <c r="B23" s="513" t="s">
        <v>831</v>
      </c>
      <c r="C23" s="294">
        <f>C5+C13+C18+C21</f>
        <v>0</v>
      </c>
      <c r="D23" s="49"/>
    </row>
    <row r="24" spans="1:4" ht="16.5" thickBot="1" x14ac:dyDescent="0.3">
      <c r="A24" s="752">
        <v>122</v>
      </c>
      <c r="B24" s="753" t="s">
        <v>830</v>
      </c>
      <c r="C24" s="754" t="e">
        <f>ROUND(C22/C23,4)</f>
        <v>#DIV/0!</v>
      </c>
      <c r="D24" s="49"/>
    </row>
    <row r="25" spans="1:4" x14ac:dyDescent="0.25">
      <c r="A25" s="49"/>
      <c r="B25" s="49"/>
      <c r="C25" s="49"/>
      <c r="D25" s="49"/>
    </row>
  </sheetData>
  <sheetProtection sheet="1" objects="1" scenarios="1" formatCells="0" formatColumns="0" formatRows="0" selectLockedCells="1"/>
  <dataValidations count="1">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C3 C6:C12 C14:C17 C19:C20" xr:uid="{00000000-0002-0000-1A00-000000000000}">
      <formula1>-1000000000</formula1>
      <formula2>1000000000</formula2>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theme="5" tint="0.79998168889431442"/>
  </sheetPr>
  <dimension ref="A1:D9"/>
  <sheetViews>
    <sheetView workbookViewId="0">
      <selection activeCell="C4" sqref="C4"/>
    </sheetView>
  </sheetViews>
  <sheetFormatPr defaultRowHeight="15" x14ac:dyDescent="0.25"/>
  <cols>
    <col min="2" max="2" width="55.28515625" customWidth="1"/>
    <col min="3" max="3" width="18.42578125" customWidth="1"/>
  </cols>
  <sheetData>
    <row r="1" spans="1:4" ht="15.75" thickBot="1" x14ac:dyDescent="0.3">
      <c r="A1" s="96" t="s">
        <v>1</v>
      </c>
      <c r="B1" s="381">
        <v>1</v>
      </c>
      <c r="C1" s="244"/>
      <c r="D1" s="244"/>
    </row>
    <row r="2" spans="1:4" ht="15.75" thickBot="1" x14ac:dyDescent="0.3">
      <c r="A2" s="308" t="s">
        <v>0</v>
      </c>
      <c r="B2" s="307" t="s">
        <v>531</v>
      </c>
      <c r="C2" s="292" t="s">
        <v>1115</v>
      </c>
      <c r="D2" s="244"/>
    </row>
    <row r="3" spans="1:4" x14ac:dyDescent="0.25">
      <c r="A3" s="298" t="s">
        <v>1103</v>
      </c>
      <c r="B3" s="297" t="s">
        <v>1104</v>
      </c>
      <c r="C3" s="314">
        <f>'7.2 IRRBB - Accounting Currency'!C28</f>
        <v>0</v>
      </c>
      <c r="D3" s="244"/>
    </row>
    <row r="4" spans="1:4" x14ac:dyDescent="0.25">
      <c r="A4" s="298" t="s">
        <v>1105</v>
      </c>
      <c r="B4" s="297" t="s">
        <v>1106</v>
      </c>
      <c r="C4" s="311">
        <f>'7.3 IRRBB - Major 1'!C28</f>
        <v>0</v>
      </c>
      <c r="D4" s="244"/>
    </row>
    <row r="5" spans="1:4" x14ac:dyDescent="0.25">
      <c r="A5" s="298" t="s">
        <v>1107</v>
      </c>
      <c r="B5" s="297" t="s">
        <v>1108</v>
      </c>
      <c r="C5" s="311">
        <f>'7.4 IRRBB - Major 2'!C28</f>
        <v>0</v>
      </c>
      <c r="D5" s="244"/>
    </row>
    <row r="6" spans="1:4" x14ac:dyDescent="0.25">
      <c r="A6" s="295" t="s">
        <v>1109</v>
      </c>
      <c r="B6" s="296" t="s">
        <v>1110</v>
      </c>
      <c r="C6" s="311">
        <f>'7.5 IRRBB - Major 3'!C28</f>
        <v>0</v>
      </c>
      <c r="D6" s="244"/>
    </row>
    <row r="7" spans="1:4" ht="15.75" thickBot="1" x14ac:dyDescent="0.3">
      <c r="A7" s="302" t="s">
        <v>1111</v>
      </c>
      <c r="B7" s="301" t="s">
        <v>1112</v>
      </c>
      <c r="C7" s="374">
        <f>'7.6 IRRBB - Minor'!C28</f>
        <v>0</v>
      </c>
      <c r="D7" s="244"/>
    </row>
    <row r="8" spans="1:4" ht="15.75" thickBot="1" x14ac:dyDescent="0.3">
      <c r="A8" s="757" t="s">
        <v>1113</v>
      </c>
      <c r="B8" s="299" t="s">
        <v>1114</v>
      </c>
      <c r="C8" s="289">
        <f>SUM(C3:C7)</f>
        <v>0</v>
      </c>
      <c r="D8" s="244"/>
    </row>
    <row r="9" spans="1:4" x14ac:dyDescent="0.25">
      <c r="A9" s="49"/>
      <c r="B9" s="49"/>
      <c r="C9" s="49"/>
      <c r="D9" s="49"/>
    </row>
  </sheetData>
  <sheetProtection sheet="1" objects="1" scenarios="1" formatCells="0" formatColumns="0" formatRows="0" selectLockedCells="1"/>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theme="5" tint="0.79998168889431442"/>
  </sheetPr>
  <dimension ref="A1:K29"/>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RowHeight="15" x14ac:dyDescent="0.25"/>
  <cols>
    <col min="2" max="2" width="34.28515625" bestFit="1" customWidth="1"/>
    <col min="3" max="10" width="16.140625" customWidth="1"/>
    <col min="11" max="11" width="13.5703125" customWidth="1"/>
  </cols>
  <sheetData>
    <row r="1" spans="1:11" ht="15.75" thickBot="1" x14ac:dyDescent="0.3">
      <c r="A1" s="426" t="s">
        <v>1</v>
      </c>
      <c r="B1" s="802" t="s">
        <v>2856</v>
      </c>
      <c r="C1" s="426"/>
      <c r="D1" s="426"/>
      <c r="E1" s="426"/>
      <c r="F1" s="426"/>
      <c r="G1" s="426"/>
      <c r="H1" s="426"/>
      <c r="I1" s="426"/>
      <c r="J1" s="426"/>
      <c r="K1" s="11"/>
    </row>
    <row r="2" spans="1:11" s="385" customFormat="1" ht="45.75" thickBot="1" x14ac:dyDescent="0.3">
      <c r="A2" s="520" t="s">
        <v>0</v>
      </c>
      <c r="B2" s="521" t="s">
        <v>531</v>
      </c>
      <c r="C2" s="523" t="s">
        <v>1116</v>
      </c>
      <c r="D2" s="524" t="s">
        <v>1117</v>
      </c>
      <c r="E2" s="524" t="s">
        <v>1118</v>
      </c>
      <c r="F2" s="524" t="s">
        <v>1119</v>
      </c>
      <c r="G2" s="524" t="s">
        <v>1120</v>
      </c>
      <c r="H2" s="524" t="s">
        <v>1121</v>
      </c>
      <c r="I2" s="524" t="s">
        <v>1122</v>
      </c>
      <c r="J2" s="525" t="s">
        <v>1123</v>
      </c>
      <c r="K2" s="384"/>
    </row>
    <row r="3" spans="1:11" x14ac:dyDescent="0.25">
      <c r="A3" s="23" t="s">
        <v>506</v>
      </c>
      <c r="B3" s="24" t="s">
        <v>1125</v>
      </c>
      <c r="C3" s="4"/>
      <c r="D3" s="29"/>
      <c r="E3" s="29"/>
      <c r="F3" s="29"/>
      <c r="G3" s="29"/>
      <c r="H3" s="29"/>
      <c r="I3" s="29"/>
      <c r="J3" s="5"/>
      <c r="K3" s="11"/>
    </row>
    <row r="4" spans="1:11" x14ac:dyDescent="0.25">
      <c r="A4" s="12" t="s">
        <v>505</v>
      </c>
      <c r="B4" s="13" t="s">
        <v>1126</v>
      </c>
      <c r="C4" s="6"/>
      <c r="D4" s="28"/>
      <c r="E4" s="28"/>
      <c r="F4" s="28"/>
      <c r="G4" s="28"/>
      <c r="H4" s="28"/>
      <c r="I4" s="28"/>
      <c r="J4" s="7"/>
      <c r="K4" s="11"/>
    </row>
    <row r="5" spans="1:11" x14ac:dyDescent="0.25">
      <c r="A5" s="12" t="s">
        <v>503</v>
      </c>
      <c r="B5" s="13" t="s">
        <v>1127</v>
      </c>
      <c r="C5" s="6"/>
      <c r="D5" s="28"/>
      <c r="E5" s="28"/>
      <c r="F5" s="28"/>
      <c r="G5" s="28"/>
      <c r="H5" s="28"/>
      <c r="I5" s="28"/>
      <c r="J5" s="7"/>
      <c r="K5" s="11"/>
    </row>
    <row r="6" spans="1:11" x14ac:dyDescent="0.25">
      <c r="A6" s="12" t="s">
        <v>501</v>
      </c>
      <c r="B6" s="13" t="s">
        <v>1128</v>
      </c>
      <c r="C6" s="6"/>
      <c r="D6" s="28"/>
      <c r="E6" s="28"/>
      <c r="F6" s="28"/>
      <c r="G6" s="28"/>
      <c r="H6" s="28"/>
      <c r="I6" s="28"/>
      <c r="J6" s="7"/>
      <c r="K6" s="11"/>
    </row>
    <row r="7" spans="1:11" ht="15.75" thickBot="1" x14ac:dyDescent="0.3">
      <c r="A7" s="514" t="s">
        <v>499</v>
      </c>
      <c r="B7" s="14" t="s">
        <v>1129</v>
      </c>
      <c r="C7" s="8"/>
      <c r="D7" s="30"/>
      <c r="E7" s="30"/>
      <c r="F7" s="30"/>
      <c r="G7" s="30"/>
      <c r="H7" s="30"/>
      <c r="I7" s="30"/>
      <c r="J7" s="9"/>
      <c r="K7" s="11"/>
    </row>
    <row r="8" spans="1:11" ht="15.75" thickBot="1" x14ac:dyDescent="0.3">
      <c r="A8" s="515" t="s">
        <v>1130</v>
      </c>
      <c r="B8" s="516" t="s">
        <v>1124</v>
      </c>
      <c r="C8" s="528">
        <f>SUM(C3:C7)</f>
        <v>0</v>
      </c>
      <c r="D8" s="165">
        <f t="shared" ref="D8:J8" si="0">SUM(D3:D7)</f>
        <v>0</v>
      </c>
      <c r="E8" s="165">
        <f t="shared" si="0"/>
        <v>0</v>
      </c>
      <c r="F8" s="165">
        <f t="shared" si="0"/>
        <v>0</v>
      </c>
      <c r="G8" s="165">
        <f t="shared" si="0"/>
        <v>0</v>
      </c>
      <c r="H8" s="165">
        <f t="shared" si="0"/>
        <v>0</v>
      </c>
      <c r="I8" s="165">
        <f t="shared" si="0"/>
        <v>0</v>
      </c>
      <c r="J8" s="164">
        <f t="shared" si="0"/>
        <v>0</v>
      </c>
      <c r="K8" s="11"/>
    </row>
    <row r="9" spans="1:11" x14ac:dyDescent="0.25">
      <c r="A9" s="12" t="s">
        <v>496</v>
      </c>
      <c r="B9" s="13" t="s">
        <v>1132</v>
      </c>
      <c r="C9" s="4"/>
      <c r="D9" s="29"/>
      <c r="E9" s="29"/>
      <c r="F9" s="29"/>
      <c r="G9" s="29"/>
      <c r="H9" s="29"/>
      <c r="I9" s="29"/>
      <c r="J9" s="5"/>
      <c r="K9" s="11"/>
    </row>
    <row r="10" spans="1:11" x14ac:dyDescent="0.25">
      <c r="A10" s="12" t="s">
        <v>494</v>
      </c>
      <c r="B10" s="13" t="s">
        <v>1133</v>
      </c>
      <c r="C10" s="6"/>
      <c r="D10" s="28"/>
      <c r="E10" s="28"/>
      <c r="F10" s="28"/>
      <c r="G10" s="28"/>
      <c r="H10" s="28"/>
      <c r="I10" s="28"/>
      <c r="J10" s="7"/>
      <c r="K10" s="11"/>
    </row>
    <row r="11" spans="1:11" ht="15.75" thickBot="1" x14ac:dyDescent="0.3">
      <c r="A11" s="514" t="s">
        <v>492</v>
      </c>
      <c r="B11" s="14" t="s">
        <v>89</v>
      </c>
      <c r="C11" s="8"/>
      <c r="D11" s="30"/>
      <c r="E11" s="30"/>
      <c r="F11" s="30"/>
      <c r="G11" s="30"/>
      <c r="H11" s="30"/>
      <c r="I11" s="30"/>
      <c r="J11" s="9"/>
      <c r="K11" s="11"/>
    </row>
    <row r="12" spans="1:11" ht="15.75" thickBot="1" x14ac:dyDescent="0.3">
      <c r="A12" s="515" t="s">
        <v>1134</v>
      </c>
      <c r="B12" s="516" t="s">
        <v>1131</v>
      </c>
      <c r="C12" s="526">
        <f t="shared" ref="C12:J12" si="1">SUM(C9:C11)</f>
        <v>0</v>
      </c>
      <c r="D12" s="527">
        <f>SUM(D9:D11)</f>
        <v>0</v>
      </c>
      <c r="E12" s="527">
        <f t="shared" si="1"/>
        <v>0</v>
      </c>
      <c r="F12" s="527">
        <f t="shared" si="1"/>
        <v>0</v>
      </c>
      <c r="G12" s="527">
        <f t="shared" si="1"/>
        <v>0</v>
      </c>
      <c r="H12" s="527">
        <f t="shared" si="1"/>
        <v>0</v>
      </c>
      <c r="I12" s="527">
        <f t="shared" si="1"/>
        <v>0</v>
      </c>
      <c r="J12" s="484">
        <f t="shared" si="1"/>
        <v>0</v>
      </c>
      <c r="K12" s="11"/>
    </row>
    <row r="13" spans="1:11" s="257" customFormat="1" ht="15.75" thickBot="1" x14ac:dyDescent="0.3">
      <c r="A13" s="21" t="s">
        <v>364</v>
      </c>
      <c r="B13" s="71" t="s">
        <v>1135</v>
      </c>
      <c r="C13" s="529">
        <f t="shared" ref="C13:J13" si="2">C8+C12</f>
        <v>0</v>
      </c>
      <c r="D13" s="530">
        <f t="shared" si="2"/>
        <v>0</v>
      </c>
      <c r="E13" s="530">
        <f t="shared" si="2"/>
        <v>0</v>
      </c>
      <c r="F13" s="530">
        <f t="shared" si="2"/>
        <v>0</v>
      </c>
      <c r="G13" s="530">
        <f t="shared" si="2"/>
        <v>0</v>
      </c>
      <c r="H13" s="530">
        <f t="shared" si="2"/>
        <v>0</v>
      </c>
      <c r="I13" s="530">
        <f t="shared" si="2"/>
        <v>0</v>
      </c>
      <c r="J13" s="531">
        <f t="shared" si="2"/>
        <v>0</v>
      </c>
      <c r="K13" s="426"/>
    </row>
    <row r="14" spans="1:11" x14ac:dyDescent="0.25">
      <c r="A14" s="12" t="s">
        <v>1137</v>
      </c>
      <c r="B14" s="13" t="s">
        <v>1138</v>
      </c>
      <c r="C14" s="4"/>
      <c r="D14" s="29"/>
      <c r="E14" s="29"/>
      <c r="F14" s="29"/>
      <c r="G14" s="29"/>
      <c r="H14" s="29"/>
      <c r="I14" s="29"/>
      <c r="J14" s="5"/>
      <c r="K14" s="11"/>
    </row>
    <row r="15" spans="1:11" x14ac:dyDescent="0.25">
      <c r="A15" s="12" t="s">
        <v>1139</v>
      </c>
      <c r="B15" s="13" t="s">
        <v>1140</v>
      </c>
      <c r="C15" s="6"/>
      <c r="D15" s="28"/>
      <c r="E15" s="28"/>
      <c r="F15" s="28"/>
      <c r="G15" s="28"/>
      <c r="H15" s="28"/>
      <c r="I15" s="28"/>
      <c r="J15" s="7"/>
      <c r="K15" s="11"/>
    </row>
    <row r="16" spans="1:11" x14ac:dyDescent="0.25">
      <c r="A16" s="12" t="s">
        <v>1141</v>
      </c>
      <c r="B16" s="13" t="s">
        <v>1142</v>
      </c>
      <c r="C16" s="6"/>
      <c r="D16" s="28"/>
      <c r="E16" s="28"/>
      <c r="F16" s="28"/>
      <c r="G16" s="28"/>
      <c r="H16" s="28"/>
      <c r="I16" s="28"/>
      <c r="J16" s="7"/>
      <c r="K16" s="11"/>
    </row>
    <row r="17" spans="1:11" x14ac:dyDescent="0.25">
      <c r="A17" s="12" t="s">
        <v>1143</v>
      </c>
      <c r="B17" s="13" t="s">
        <v>1144</v>
      </c>
      <c r="C17" s="6"/>
      <c r="D17" s="28"/>
      <c r="E17" s="28"/>
      <c r="F17" s="28"/>
      <c r="G17" s="28"/>
      <c r="H17" s="28"/>
      <c r="I17" s="28"/>
      <c r="J17" s="7"/>
      <c r="K17" s="11"/>
    </row>
    <row r="18" spans="1:11" ht="15.75" thickBot="1" x14ac:dyDescent="0.3">
      <c r="A18" s="514" t="s">
        <v>1145</v>
      </c>
      <c r="B18" s="14" t="s">
        <v>1146</v>
      </c>
      <c r="C18" s="8"/>
      <c r="D18" s="30"/>
      <c r="E18" s="30"/>
      <c r="F18" s="30"/>
      <c r="G18" s="30"/>
      <c r="H18" s="30"/>
      <c r="I18" s="30"/>
      <c r="J18" s="9"/>
      <c r="K18" s="11"/>
    </row>
    <row r="19" spans="1:11" ht="15.75" thickBot="1" x14ac:dyDescent="0.3">
      <c r="A19" s="515" t="s">
        <v>1147</v>
      </c>
      <c r="B19" s="516" t="s">
        <v>1136</v>
      </c>
      <c r="C19" s="165">
        <f t="shared" ref="C19:J19" si="3">SUM(C14:C18)</f>
        <v>0</v>
      </c>
      <c r="D19" s="165">
        <f t="shared" si="3"/>
        <v>0</v>
      </c>
      <c r="E19" s="165">
        <f t="shared" si="3"/>
        <v>0</v>
      </c>
      <c r="F19" s="165">
        <f t="shared" si="3"/>
        <v>0</v>
      </c>
      <c r="G19" s="165">
        <f t="shared" si="3"/>
        <v>0</v>
      </c>
      <c r="H19" s="165">
        <f t="shared" si="3"/>
        <v>0</v>
      </c>
      <c r="I19" s="165">
        <f>SUM(I14:I18)</f>
        <v>0</v>
      </c>
      <c r="J19" s="164">
        <f t="shared" si="3"/>
        <v>0</v>
      </c>
      <c r="K19" s="11"/>
    </row>
    <row r="20" spans="1:11" x14ac:dyDescent="0.25">
      <c r="A20" s="12" t="s">
        <v>613</v>
      </c>
      <c r="B20" s="13" t="s">
        <v>1132</v>
      </c>
      <c r="C20" s="4"/>
      <c r="D20" s="29"/>
      <c r="E20" s="29"/>
      <c r="F20" s="29"/>
      <c r="G20" s="29"/>
      <c r="H20" s="29"/>
      <c r="I20" s="29"/>
      <c r="J20" s="5"/>
      <c r="K20" s="11"/>
    </row>
    <row r="21" spans="1:11" x14ac:dyDescent="0.25">
      <c r="A21" s="12" t="s">
        <v>611</v>
      </c>
      <c r="B21" s="13" t="s">
        <v>1149</v>
      </c>
      <c r="C21" s="6"/>
      <c r="D21" s="28"/>
      <c r="E21" s="28"/>
      <c r="F21" s="28"/>
      <c r="G21" s="28"/>
      <c r="H21" s="28"/>
      <c r="I21" s="28"/>
      <c r="J21" s="7"/>
      <c r="K21" s="11"/>
    </row>
    <row r="22" spans="1:11" ht="15.75" thickBot="1" x14ac:dyDescent="0.3">
      <c r="A22" s="514" t="s">
        <v>609</v>
      </c>
      <c r="B22" s="14" t="s">
        <v>89</v>
      </c>
      <c r="C22" s="8"/>
      <c r="D22" s="30"/>
      <c r="E22" s="30"/>
      <c r="F22" s="30"/>
      <c r="G22" s="30"/>
      <c r="H22" s="30"/>
      <c r="I22" s="30"/>
      <c r="J22" s="9"/>
      <c r="K22" s="11"/>
    </row>
    <row r="23" spans="1:11" ht="15.75" thickBot="1" x14ac:dyDescent="0.3">
      <c r="A23" s="515" t="s">
        <v>1150</v>
      </c>
      <c r="B23" s="516" t="s">
        <v>1148</v>
      </c>
      <c r="C23" s="526">
        <f t="shared" ref="C23:J23" si="4">SUM(C20:C22)</f>
        <v>0</v>
      </c>
      <c r="D23" s="527">
        <f t="shared" si="4"/>
        <v>0</v>
      </c>
      <c r="E23" s="527">
        <f t="shared" si="4"/>
        <v>0</v>
      </c>
      <c r="F23" s="527">
        <f t="shared" si="4"/>
        <v>0</v>
      </c>
      <c r="G23" s="527">
        <f t="shared" si="4"/>
        <v>0</v>
      </c>
      <c r="H23" s="527">
        <f t="shared" si="4"/>
        <v>0</v>
      </c>
      <c r="I23" s="527">
        <f t="shared" si="4"/>
        <v>0</v>
      </c>
      <c r="J23" s="484">
        <f t="shared" si="4"/>
        <v>0</v>
      </c>
      <c r="K23" s="11"/>
    </row>
    <row r="24" spans="1:11" ht="15.75" thickBot="1" x14ac:dyDescent="0.3">
      <c r="A24" s="21" t="s">
        <v>354</v>
      </c>
      <c r="B24" s="71" t="s">
        <v>1151</v>
      </c>
      <c r="C24" s="310">
        <f t="shared" ref="C24:J24" si="5">C19+C23</f>
        <v>0</v>
      </c>
      <c r="D24" s="447">
        <f t="shared" si="5"/>
        <v>0</v>
      </c>
      <c r="E24" s="447">
        <f t="shared" si="5"/>
        <v>0</v>
      </c>
      <c r="F24" s="447">
        <f t="shared" si="5"/>
        <v>0</v>
      </c>
      <c r="G24" s="447">
        <f t="shared" si="5"/>
        <v>0</v>
      </c>
      <c r="H24" s="447">
        <f t="shared" si="5"/>
        <v>0</v>
      </c>
      <c r="I24" s="447">
        <f t="shared" si="5"/>
        <v>0</v>
      </c>
      <c r="J24" s="448">
        <f t="shared" si="5"/>
        <v>0</v>
      </c>
      <c r="K24" s="11"/>
    </row>
    <row r="25" spans="1:11" ht="16.5" thickBot="1" x14ac:dyDescent="0.3">
      <c r="A25" s="623" t="s">
        <v>352</v>
      </c>
      <c r="B25" s="758" t="s">
        <v>537</v>
      </c>
      <c r="C25" s="759">
        <f t="shared" ref="C25:J25" si="6">C13-C24</f>
        <v>0</v>
      </c>
      <c r="D25" s="760">
        <f t="shared" si="6"/>
        <v>0</v>
      </c>
      <c r="E25" s="760">
        <f t="shared" si="6"/>
        <v>0</v>
      </c>
      <c r="F25" s="760">
        <f t="shared" si="6"/>
        <v>0</v>
      </c>
      <c r="G25" s="760">
        <f t="shared" si="6"/>
        <v>0</v>
      </c>
      <c r="H25" s="760">
        <f t="shared" si="6"/>
        <v>0</v>
      </c>
      <c r="I25" s="760">
        <f t="shared" si="6"/>
        <v>0</v>
      </c>
      <c r="J25" s="195">
        <f t="shared" si="6"/>
        <v>0</v>
      </c>
      <c r="K25" s="11"/>
    </row>
    <row r="26" spans="1:11" ht="15.75" thickBot="1" x14ac:dyDescent="0.3">
      <c r="A26" s="25" t="s">
        <v>350</v>
      </c>
      <c r="B26" s="517" t="s">
        <v>1152</v>
      </c>
      <c r="C26" s="586">
        <v>-8.0000000000000004E-4</v>
      </c>
      <c r="D26" s="587">
        <v>-3.2000000000000002E-3</v>
      </c>
      <c r="E26" s="587">
        <v>-7.1999999999999998E-3</v>
      </c>
      <c r="F26" s="587">
        <v>-1.43E-2</v>
      </c>
      <c r="G26" s="587">
        <v>-2.7699999999999999E-2</v>
      </c>
      <c r="H26" s="587">
        <v>-5.45E-2</v>
      </c>
      <c r="I26" s="587">
        <v>-0.1157</v>
      </c>
      <c r="J26" s="588">
        <v>-0.1784</v>
      </c>
      <c r="K26" s="11"/>
    </row>
    <row r="27" spans="1:11" ht="15.75" thickBot="1" x14ac:dyDescent="0.3">
      <c r="A27" s="515" t="s">
        <v>340</v>
      </c>
      <c r="B27" s="516" t="s">
        <v>1153</v>
      </c>
      <c r="C27" s="478">
        <f>ROUND(C25*C26,0)</f>
        <v>0</v>
      </c>
      <c r="D27" s="161">
        <f t="shared" ref="D27:J27" si="7">ROUND(D25*D26,0)</f>
        <v>0</v>
      </c>
      <c r="E27" s="161">
        <f t="shared" si="7"/>
        <v>0</v>
      </c>
      <c r="F27" s="161">
        <f t="shared" si="7"/>
        <v>0</v>
      </c>
      <c r="G27" s="161">
        <f t="shared" si="7"/>
        <v>0</v>
      </c>
      <c r="H27" s="161">
        <f t="shared" si="7"/>
        <v>0</v>
      </c>
      <c r="I27" s="161">
        <f t="shared" si="7"/>
        <v>0</v>
      </c>
      <c r="J27" s="160">
        <f t="shared" si="7"/>
        <v>0</v>
      </c>
      <c r="K27" s="11"/>
    </row>
    <row r="28" spans="1:11" ht="16.5" thickBot="1" x14ac:dyDescent="0.3">
      <c r="A28" s="761" t="s">
        <v>281</v>
      </c>
      <c r="B28" s="762" t="s">
        <v>1154</v>
      </c>
      <c r="C28" s="628">
        <f>ABS(SUM(C27:J27))</f>
        <v>0</v>
      </c>
      <c r="D28" s="536"/>
      <c r="E28" s="518"/>
      <c r="F28" s="518"/>
      <c r="G28" s="518"/>
      <c r="H28" s="518"/>
      <c r="I28" s="518"/>
      <c r="J28" s="519"/>
      <c r="K28" s="11"/>
    </row>
    <row r="29" spans="1:11" x14ac:dyDescent="0.25">
      <c r="A29" s="11"/>
      <c r="B29" s="11"/>
      <c r="C29" s="11"/>
      <c r="D29" s="11"/>
      <c r="E29" s="11"/>
      <c r="F29" s="11"/>
      <c r="G29" s="11"/>
      <c r="H29" s="11"/>
      <c r="I29" s="11"/>
      <c r="J29" s="11"/>
      <c r="K29" s="11"/>
    </row>
  </sheetData>
  <sheetProtection sheet="1" objects="1" scenarios="1" formatCells="0" formatColumns="0" formatRows="0" selectLockedCells="1"/>
  <dataValidations xWindow="1091" yWindow="421" count="1">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C3:J7 C9:J11 C14:J18 C20:J22" xr:uid="{00000000-0002-0000-1C00-000000000000}">
      <formula1>-1000000000</formula1>
      <formula2>1000000000</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5" tint="0.79998168889431442"/>
  </sheetPr>
  <dimension ref="A1:H27"/>
  <sheetViews>
    <sheetView workbookViewId="0">
      <pane xSplit="2" ySplit="2" topLeftCell="C3" activePane="bottomRight" state="frozen"/>
      <selection pane="topRight" activeCell="C1" sqref="C1"/>
      <selection pane="bottomLeft" activeCell="A3" sqref="A3"/>
      <selection pane="bottomRight" activeCell="C16" sqref="C16"/>
    </sheetView>
  </sheetViews>
  <sheetFormatPr defaultRowHeight="15" x14ac:dyDescent="0.25"/>
  <cols>
    <col min="1" max="1" width="18.42578125" bestFit="1" customWidth="1"/>
    <col min="2" max="2" width="56.42578125" bestFit="1" customWidth="1"/>
    <col min="3" max="7" width="24.7109375" customWidth="1"/>
  </cols>
  <sheetData>
    <row r="1" spans="1:8" ht="15.75" thickBot="1" x14ac:dyDescent="0.3">
      <c r="A1" s="96" t="s">
        <v>1</v>
      </c>
      <c r="B1" s="97" t="s">
        <v>2874</v>
      </c>
      <c r="C1" s="74"/>
      <c r="D1" s="74"/>
      <c r="E1" s="74"/>
      <c r="F1" s="74"/>
      <c r="G1" s="74"/>
      <c r="H1" s="74"/>
    </row>
    <row r="2" spans="1:8" ht="15.75" thickBot="1" x14ac:dyDescent="0.3">
      <c r="A2" s="21" t="s">
        <v>0</v>
      </c>
      <c r="B2" s="22" t="s">
        <v>6</v>
      </c>
      <c r="C2" s="26" t="s">
        <v>11</v>
      </c>
      <c r="D2" s="26" t="s">
        <v>10</v>
      </c>
      <c r="E2" s="26" t="s">
        <v>9</v>
      </c>
      <c r="F2" s="26" t="s">
        <v>8</v>
      </c>
      <c r="G2" s="27" t="s">
        <v>7</v>
      </c>
      <c r="H2" s="11"/>
    </row>
    <row r="3" spans="1:8" x14ac:dyDescent="0.25">
      <c r="A3" s="23" t="s">
        <v>17</v>
      </c>
      <c r="B3" s="24" t="s">
        <v>12</v>
      </c>
      <c r="C3" s="452">
        <f>'2.1 BS Assets'!G3</f>
        <v>0</v>
      </c>
      <c r="D3" s="99"/>
      <c r="E3" s="29"/>
      <c r="F3" s="29"/>
      <c r="G3" s="5"/>
      <c r="H3" s="11"/>
    </row>
    <row r="4" spans="1:8" ht="15.75" thickBot="1" x14ac:dyDescent="0.3">
      <c r="A4" s="12" t="s">
        <v>18</v>
      </c>
      <c r="B4" s="13" t="s">
        <v>13</v>
      </c>
      <c r="C4" s="453">
        <f>'2.1 BS Assets'!G34</f>
        <v>0</v>
      </c>
      <c r="D4" s="108"/>
      <c r="E4" s="28"/>
      <c r="F4" s="28"/>
      <c r="G4" s="7"/>
      <c r="H4" s="11"/>
    </row>
    <row r="5" spans="1:8" x14ac:dyDescent="0.25">
      <c r="A5" s="23" t="s">
        <v>19</v>
      </c>
      <c r="B5" s="14" t="s">
        <v>14</v>
      </c>
      <c r="C5" s="107"/>
      <c r="D5" s="28"/>
      <c r="E5" s="28"/>
      <c r="F5" s="28"/>
      <c r="G5" s="7"/>
      <c r="H5" s="11"/>
    </row>
    <row r="6" spans="1:8" x14ac:dyDescent="0.25">
      <c r="A6" s="12" t="s">
        <v>20</v>
      </c>
      <c r="B6" s="14" t="s">
        <v>15</v>
      </c>
      <c r="C6" s="6"/>
      <c r="D6" s="28"/>
      <c r="E6" s="28"/>
      <c r="F6" s="28"/>
      <c r="G6" s="7"/>
      <c r="H6" s="11"/>
    </row>
    <row r="7" spans="1:8" ht="15.75" thickBot="1" x14ac:dyDescent="0.3">
      <c r="A7" s="23" t="s">
        <v>21</v>
      </c>
      <c r="B7" s="14" t="s">
        <v>79</v>
      </c>
      <c r="C7" s="8"/>
      <c r="D7" s="30"/>
      <c r="E7" s="30"/>
      <c r="F7" s="30"/>
      <c r="G7" s="9"/>
      <c r="H7" s="11"/>
    </row>
    <row r="8" spans="1:8" ht="15.75" thickBot="1" x14ac:dyDescent="0.3">
      <c r="A8" s="21" t="s">
        <v>22</v>
      </c>
      <c r="B8" s="22" t="s">
        <v>16</v>
      </c>
      <c r="C8" s="78"/>
      <c r="D8" s="49"/>
      <c r="E8" s="49"/>
      <c r="F8" s="79"/>
      <c r="G8" s="617">
        <f>SUM(G3:G7)</f>
        <v>0</v>
      </c>
      <c r="H8" s="11"/>
    </row>
    <row r="9" spans="1:8" x14ac:dyDescent="0.25">
      <c r="A9" s="23" t="s">
        <v>23</v>
      </c>
      <c r="B9" s="24" t="s">
        <v>28</v>
      </c>
      <c r="C9" s="4"/>
      <c r="D9" s="29"/>
      <c r="E9" s="29"/>
      <c r="F9" s="29"/>
      <c r="G9" s="5"/>
      <c r="H9" s="11"/>
    </row>
    <row r="10" spans="1:8" x14ac:dyDescent="0.25">
      <c r="A10" s="23" t="s">
        <v>24</v>
      </c>
      <c r="B10" s="13" t="s">
        <v>2852</v>
      </c>
      <c r="C10" s="6"/>
      <c r="D10" s="28"/>
      <c r="E10" s="28"/>
      <c r="F10" s="28"/>
      <c r="G10" s="7"/>
      <c r="H10" s="11"/>
    </row>
    <row r="11" spans="1:8" x14ac:dyDescent="0.25">
      <c r="A11" s="12" t="s">
        <v>25</v>
      </c>
      <c r="B11" s="13" t="s">
        <v>29</v>
      </c>
      <c r="C11" s="6"/>
      <c r="D11" s="28"/>
      <c r="E11" s="28"/>
      <c r="F11" s="28"/>
      <c r="G11" s="7"/>
      <c r="H11" s="11"/>
    </row>
    <row r="12" spans="1:8" ht="15.75" thickBot="1" x14ac:dyDescent="0.3">
      <c r="A12" s="25" t="s">
        <v>26</v>
      </c>
      <c r="B12" s="14" t="s">
        <v>79</v>
      </c>
      <c r="C12" s="8"/>
      <c r="D12" s="30"/>
      <c r="E12" s="30"/>
      <c r="F12" s="30"/>
      <c r="G12" s="9"/>
      <c r="H12" s="11"/>
    </row>
    <row r="13" spans="1:8" ht="15.75" thickBot="1" x14ac:dyDescent="0.3">
      <c r="A13" s="21" t="s">
        <v>27</v>
      </c>
      <c r="B13" s="22" t="s">
        <v>30</v>
      </c>
      <c r="C13" s="78"/>
      <c r="D13" s="49"/>
      <c r="E13" s="49"/>
      <c r="F13" s="79"/>
      <c r="G13" s="617">
        <f>SUM(G9:G12)</f>
        <v>0</v>
      </c>
      <c r="H13" s="11"/>
    </row>
    <row r="14" spans="1:8" x14ac:dyDescent="0.25">
      <c r="A14" s="23" t="s">
        <v>31</v>
      </c>
      <c r="B14" s="24" t="s">
        <v>37</v>
      </c>
      <c r="C14" s="4"/>
      <c r="D14" s="29"/>
      <c r="E14" s="29"/>
      <c r="F14" s="29"/>
      <c r="G14" s="5"/>
      <c r="H14" s="11"/>
    </row>
    <row r="15" spans="1:8" x14ac:dyDescent="0.25">
      <c r="A15" s="12" t="s">
        <v>32</v>
      </c>
      <c r="B15" s="13" t="s">
        <v>38</v>
      </c>
      <c r="C15" s="6"/>
      <c r="D15" s="28"/>
      <c r="E15" s="28"/>
      <c r="F15" s="28"/>
      <c r="G15" s="7"/>
      <c r="H15" s="11"/>
    </row>
    <row r="16" spans="1:8" x14ac:dyDescent="0.25">
      <c r="A16" s="23" t="s">
        <v>33</v>
      </c>
      <c r="B16" s="14" t="s">
        <v>39</v>
      </c>
      <c r="C16" s="6"/>
      <c r="D16" s="28"/>
      <c r="E16" s="28"/>
      <c r="F16" s="28"/>
      <c r="G16" s="7"/>
      <c r="H16" s="11"/>
    </row>
    <row r="17" spans="1:8" x14ac:dyDescent="0.25">
      <c r="A17" s="12" t="s">
        <v>34</v>
      </c>
      <c r="B17" s="14" t="s">
        <v>40</v>
      </c>
      <c r="C17" s="6"/>
      <c r="D17" s="28"/>
      <c r="E17" s="28"/>
      <c r="F17" s="28"/>
      <c r="G17" s="7"/>
      <c r="H17" s="11"/>
    </row>
    <row r="18" spans="1:8" ht="15.75" thickBot="1" x14ac:dyDescent="0.3">
      <c r="A18" s="23" t="s">
        <v>35</v>
      </c>
      <c r="B18" s="14" t="s">
        <v>79</v>
      </c>
      <c r="C18" s="8"/>
      <c r="D18" s="30"/>
      <c r="E18" s="30"/>
      <c r="F18" s="30"/>
      <c r="G18" s="9"/>
      <c r="H18" s="11"/>
    </row>
    <row r="19" spans="1:8" ht="15.75" thickBot="1" x14ac:dyDescent="0.3">
      <c r="A19" s="21" t="s">
        <v>36</v>
      </c>
      <c r="B19" s="22" t="s">
        <v>2798</v>
      </c>
      <c r="C19" s="80"/>
      <c r="D19" s="81"/>
      <c r="E19" s="81"/>
      <c r="F19" s="82"/>
      <c r="G19" s="617">
        <f>SUM(G14:G18)</f>
        <v>0</v>
      </c>
      <c r="H19" s="11"/>
    </row>
    <row r="20" spans="1:8" x14ac:dyDescent="0.25">
      <c r="A20" s="34" t="s">
        <v>41</v>
      </c>
      <c r="B20" s="16" t="s">
        <v>53</v>
      </c>
      <c r="C20" s="73"/>
      <c r="D20" s="73"/>
      <c r="E20" s="73"/>
      <c r="F20" s="73"/>
      <c r="G20" s="31"/>
      <c r="H20" s="11"/>
    </row>
    <row r="21" spans="1:8" x14ac:dyDescent="0.25">
      <c r="A21" s="12" t="s">
        <v>42</v>
      </c>
      <c r="B21" s="17" t="s">
        <v>52</v>
      </c>
      <c r="C21" s="74"/>
      <c r="D21" s="74"/>
      <c r="E21" s="74"/>
      <c r="F21" s="74"/>
      <c r="G21" s="32"/>
      <c r="H21" s="11"/>
    </row>
    <row r="22" spans="1:8" ht="15.75" thickBot="1" x14ac:dyDescent="0.3">
      <c r="A22" s="23" t="s">
        <v>43</v>
      </c>
      <c r="B22" s="17" t="s">
        <v>51</v>
      </c>
      <c r="C22" s="74"/>
      <c r="D22" s="74"/>
      <c r="E22" s="74"/>
      <c r="F22" s="74"/>
      <c r="G22" s="33"/>
      <c r="H22" s="11"/>
    </row>
    <row r="23" spans="1:8" x14ac:dyDescent="0.25">
      <c r="A23" s="23" t="s">
        <v>44</v>
      </c>
      <c r="B23" s="17" t="s">
        <v>50</v>
      </c>
      <c r="C23" s="74"/>
      <c r="D23" s="74"/>
      <c r="E23" s="74"/>
      <c r="F23" s="75"/>
      <c r="G23" s="2">
        <f>ROUND(MAX(G22-(15/85)*(G20+G21),G22-(1/4)*G20,0),0)</f>
        <v>0</v>
      </c>
      <c r="H23" s="11"/>
    </row>
    <row r="24" spans="1:8" ht="15.75" thickBot="1" x14ac:dyDescent="0.3">
      <c r="A24" s="12" t="s">
        <v>45</v>
      </c>
      <c r="B24" s="17" t="s">
        <v>49</v>
      </c>
      <c r="C24" s="74"/>
      <c r="D24" s="74"/>
      <c r="E24" s="74"/>
      <c r="F24" s="75"/>
      <c r="G24" s="1">
        <f>ROUND(MAX(G21+G22-G23-((2/3)*G20),0),0)</f>
        <v>0</v>
      </c>
      <c r="H24" s="11"/>
    </row>
    <row r="25" spans="1:8" ht="15.75" thickBot="1" x14ac:dyDescent="0.3">
      <c r="A25" s="35" t="s">
        <v>46</v>
      </c>
      <c r="B25" s="36" t="s">
        <v>79</v>
      </c>
      <c r="C25" s="76"/>
      <c r="D25" s="76"/>
      <c r="E25" s="76"/>
      <c r="F25" s="77"/>
      <c r="G25" s="4"/>
      <c r="H25" s="11"/>
    </row>
    <row r="26" spans="1:8" ht="16.5" thickBot="1" x14ac:dyDescent="0.3">
      <c r="A26" s="623" t="s">
        <v>47</v>
      </c>
      <c r="B26" s="624" t="s">
        <v>48</v>
      </c>
      <c r="C26" s="625"/>
      <c r="D26" s="626"/>
      <c r="E26" s="626"/>
      <c r="F26" s="627"/>
      <c r="G26" s="628">
        <f>G8+G13+G19+G25-G23-G24</f>
        <v>0</v>
      </c>
      <c r="H26" s="11"/>
    </row>
    <row r="27" spans="1:8" x14ac:dyDescent="0.25">
      <c r="A27" s="11"/>
      <c r="B27" s="11"/>
      <c r="C27" s="11"/>
      <c r="D27" s="11"/>
      <c r="E27" s="11"/>
      <c r="F27" s="11"/>
      <c r="G27" s="11"/>
      <c r="H27" s="11"/>
    </row>
  </sheetData>
  <sheetProtection sheet="1" objects="1" scenarios="1" formatCells="0" formatColumns="0" formatRows="0" selectLockedCells="1"/>
  <dataValidations count="1">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G25 G20:G22 E14:G18 E9:G12 E3:G7 D3:D7 C5:C7 C9:D12 C14:D18" xr:uid="{00000000-0002-0000-0200-000000000000}">
      <formula1>-1000000000</formula1>
      <formula2>1000000000</formula2>
    </dataValidation>
  </dataValidation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tabColor theme="5" tint="0.79998168889431442"/>
  </sheetPr>
  <dimension ref="A1:K29"/>
  <sheetViews>
    <sheetView workbookViewId="0">
      <pane xSplit="2" ySplit="2" topLeftCell="C6" activePane="bottomRight" state="frozen"/>
      <selection pane="topRight" activeCell="C1" sqref="C1"/>
      <selection pane="bottomLeft" activeCell="A3" sqref="A3"/>
      <selection pane="bottomRight" activeCell="C3" sqref="C3"/>
    </sheetView>
  </sheetViews>
  <sheetFormatPr defaultRowHeight="15" x14ac:dyDescent="0.25"/>
  <cols>
    <col min="2" max="2" width="34.28515625" bestFit="1" customWidth="1"/>
    <col min="3" max="10" width="16.140625" customWidth="1"/>
    <col min="11" max="11" width="13.5703125" customWidth="1"/>
  </cols>
  <sheetData>
    <row r="1" spans="1:11" ht="15.75" thickBot="1" x14ac:dyDescent="0.3">
      <c r="A1" s="426" t="s">
        <v>1</v>
      </c>
      <c r="B1" s="802" t="s">
        <v>2856</v>
      </c>
      <c r="C1" s="426"/>
      <c r="D1" s="426"/>
      <c r="E1" s="426"/>
      <c r="F1" s="426"/>
      <c r="G1" s="426"/>
      <c r="H1" s="426"/>
      <c r="I1" s="426"/>
      <c r="J1" s="426"/>
      <c r="K1" s="11"/>
    </row>
    <row r="2" spans="1:11" s="385" customFormat="1" ht="45.75" thickBot="1" x14ac:dyDescent="0.3">
      <c r="A2" s="520" t="s">
        <v>0</v>
      </c>
      <c r="B2" s="521" t="s">
        <v>531</v>
      </c>
      <c r="C2" s="523" t="s">
        <v>1116</v>
      </c>
      <c r="D2" s="524" t="s">
        <v>1117</v>
      </c>
      <c r="E2" s="524" t="s">
        <v>1118</v>
      </c>
      <c r="F2" s="524" t="s">
        <v>1119</v>
      </c>
      <c r="G2" s="524" t="s">
        <v>1120</v>
      </c>
      <c r="H2" s="524" t="s">
        <v>1121</v>
      </c>
      <c r="I2" s="524" t="s">
        <v>1122</v>
      </c>
      <c r="J2" s="525" t="s">
        <v>1123</v>
      </c>
      <c r="K2" s="384"/>
    </row>
    <row r="3" spans="1:11" x14ac:dyDescent="0.25">
      <c r="A3" s="23" t="s">
        <v>506</v>
      </c>
      <c r="B3" s="24" t="s">
        <v>1125</v>
      </c>
      <c r="C3" s="4"/>
      <c r="D3" s="29"/>
      <c r="E3" s="29"/>
      <c r="F3" s="29"/>
      <c r="G3" s="29"/>
      <c r="H3" s="29"/>
      <c r="I3" s="29"/>
      <c r="J3" s="5"/>
      <c r="K3" s="11"/>
    </row>
    <row r="4" spans="1:11" x14ac:dyDescent="0.25">
      <c r="A4" s="12" t="s">
        <v>505</v>
      </c>
      <c r="B4" s="13" t="s">
        <v>1126</v>
      </c>
      <c r="C4" s="6"/>
      <c r="D4" s="28"/>
      <c r="E4" s="28"/>
      <c r="F4" s="28"/>
      <c r="G4" s="28"/>
      <c r="H4" s="28"/>
      <c r="I4" s="28"/>
      <c r="J4" s="7"/>
      <c r="K4" s="11"/>
    </row>
    <row r="5" spans="1:11" x14ac:dyDescent="0.25">
      <c r="A5" s="12" t="s">
        <v>503</v>
      </c>
      <c r="B5" s="13" t="s">
        <v>1127</v>
      </c>
      <c r="C5" s="6"/>
      <c r="D5" s="28"/>
      <c r="E5" s="28"/>
      <c r="F5" s="28"/>
      <c r="G5" s="28"/>
      <c r="H5" s="28"/>
      <c r="I5" s="28"/>
      <c r="J5" s="7"/>
      <c r="K5" s="11"/>
    </row>
    <row r="6" spans="1:11" x14ac:dyDescent="0.25">
      <c r="A6" s="12" t="s">
        <v>501</v>
      </c>
      <c r="B6" s="13" t="s">
        <v>1128</v>
      </c>
      <c r="C6" s="6"/>
      <c r="D6" s="28"/>
      <c r="E6" s="28"/>
      <c r="F6" s="28"/>
      <c r="G6" s="28"/>
      <c r="H6" s="28"/>
      <c r="I6" s="28"/>
      <c r="J6" s="7"/>
      <c r="K6" s="11"/>
    </row>
    <row r="7" spans="1:11" ht="15.75" thickBot="1" x14ac:dyDescent="0.3">
      <c r="A7" s="514" t="s">
        <v>499</v>
      </c>
      <c r="B7" s="14" t="s">
        <v>1129</v>
      </c>
      <c r="C7" s="8"/>
      <c r="D7" s="30"/>
      <c r="E7" s="30"/>
      <c r="F7" s="30"/>
      <c r="G7" s="30"/>
      <c r="H7" s="30"/>
      <c r="I7" s="30"/>
      <c r="J7" s="9"/>
      <c r="K7" s="11"/>
    </row>
    <row r="8" spans="1:11" ht="15.75" thickBot="1" x14ac:dyDescent="0.3">
      <c r="A8" s="515" t="s">
        <v>1130</v>
      </c>
      <c r="B8" s="516" t="s">
        <v>1124</v>
      </c>
      <c r="C8" s="528">
        <f>SUM(C3:C7)</f>
        <v>0</v>
      </c>
      <c r="D8" s="165">
        <f t="shared" ref="D8:J8" si="0">SUM(D3:D7)</f>
        <v>0</v>
      </c>
      <c r="E8" s="165">
        <f t="shared" si="0"/>
        <v>0</v>
      </c>
      <c r="F8" s="165">
        <f t="shared" si="0"/>
        <v>0</v>
      </c>
      <c r="G8" s="165">
        <f t="shared" si="0"/>
        <v>0</v>
      </c>
      <c r="H8" s="165">
        <f t="shared" si="0"/>
        <v>0</v>
      </c>
      <c r="I8" s="165">
        <f t="shared" si="0"/>
        <v>0</v>
      </c>
      <c r="J8" s="164">
        <f t="shared" si="0"/>
        <v>0</v>
      </c>
      <c r="K8" s="11"/>
    </row>
    <row r="9" spans="1:11" x14ac:dyDescent="0.25">
      <c r="A9" s="12" t="s">
        <v>496</v>
      </c>
      <c r="B9" s="13" t="s">
        <v>1132</v>
      </c>
      <c r="C9" s="4"/>
      <c r="D9" s="29"/>
      <c r="E9" s="29"/>
      <c r="F9" s="29"/>
      <c r="G9" s="29"/>
      <c r="H9" s="29"/>
      <c r="I9" s="29"/>
      <c r="J9" s="5"/>
      <c r="K9" s="11"/>
    </row>
    <row r="10" spans="1:11" x14ac:dyDescent="0.25">
      <c r="A10" s="12" t="s">
        <v>494</v>
      </c>
      <c r="B10" s="13" t="s">
        <v>1133</v>
      </c>
      <c r="C10" s="6"/>
      <c r="D10" s="28"/>
      <c r="E10" s="28"/>
      <c r="F10" s="28"/>
      <c r="G10" s="28"/>
      <c r="H10" s="28"/>
      <c r="I10" s="28"/>
      <c r="J10" s="7"/>
      <c r="K10" s="11"/>
    </row>
    <row r="11" spans="1:11" ht="15.75" thickBot="1" x14ac:dyDescent="0.3">
      <c r="A11" s="514" t="s">
        <v>492</v>
      </c>
      <c r="B11" s="14" t="s">
        <v>89</v>
      </c>
      <c r="C11" s="8"/>
      <c r="D11" s="30"/>
      <c r="E11" s="30"/>
      <c r="F11" s="30"/>
      <c r="G11" s="30"/>
      <c r="H11" s="30"/>
      <c r="I11" s="30"/>
      <c r="J11" s="9"/>
      <c r="K11" s="11"/>
    </row>
    <row r="12" spans="1:11" ht="15.75" thickBot="1" x14ac:dyDescent="0.3">
      <c r="A12" s="515" t="s">
        <v>1134</v>
      </c>
      <c r="B12" s="516" t="s">
        <v>1131</v>
      </c>
      <c r="C12" s="526">
        <f t="shared" ref="C12:J12" si="1">SUM(C9:C11)</f>
        <v>0</v>
      </c>
      <c r="D12" s="527">
        <f t="shared" si="1"/>
        <v>0</v>
      </c>
      <c r="E12" s="527">
        <f t="shared" si="1"/>
        <v>0</v>
      </c>
      <c r="F12" s="527">
        <f t="shared" si="1"/>
        <v>0</v>
      </c>
      <c r="G12" s="527">
        <f t="shared" si="1"/>
        <v>0</v>
      </c>
      <c r="H12" s="527">
        <f t="shared" si="1"/>
        <v>0</v>
      </c>
      <c r="I12" s="527">
        <f t="shared" si="1"/>
        <v>0</v>
      </c>
      <c r="J12" s="484">
        <f t="shared" si="1"/>
        <v>0</v>
      </c>
      <c r="K12" s="11"/>
    </row>
    <row r="13" spans="1:11" s="257" customFormat="1" ht="15.75" thickBot="1" x14ac:dyDescent="0.3">
      <c r="A13" s="21" t="s">
        <v>364</v>
      </c>
      <c r="B13" s="71" t="s">
        <v>1135</v>
      </c>
      <c r="C13" s="529">
        <f t="shared" ref="C13:J13" si="2">C8+C12</f>
        <v>0</v>
      </c>
      <c r="D13" s="530">
        <f t="shared" si="2"/>
        <v>0</v>
      </c>
      <c r="E13" s="530">
        <f t="shared" si="2"/>
        <v>0</v>
      </c>
      <c r="F13" s="530">
        <f t="shared" si="2"/>
        <v>0</v>
      </c>
      <c r="G13" s="530">
        <f t="shared" si="2"/>
        <v>0</v>
      </c>
      <c r="H13" s="530">
        <f t="shared" si="2"/>
        <v>0</v>
      </c>
      <c r="I13" s="530">
        <f t="shared" si="2"/>
        <v>0</v>
      </c>
      <c r="J13" s="531">
        <f t="shared" si="2"/>
        <v>0</v>
      </c>
      <c r="K13" s="426"/>
    </row>
    <row r="14" spans="1:11" x14ac:dyDescent="0.25">
      <c r="A14" s="12" t="s">
        <v>1137</v>
      </c>
      <c r="B14" s="13" t="s">
        <v>1138</v>
      </c>
      <c r="C14" s="4"/>
      <c r="D14" s="29"/>
      <c r="E14" s="29"/>
      <c r="F14" s="29"/>
      <c r="G14" s="29"/>
      <c r="H14" s="29"/>
      <c r="I14" s="29"/>
      <c r="J14" s="5"/>
      <c r="K14" s="11"/>
    </row>
    <row r="15" spans="1:11" x14ac:dyDescent="0.25">
      <c r="A15" s="12" t="s">
        <v>1139</v>
      </c>
      <c r="B15" s="13" t="s">
        <v>1140</v>
      </c>
      <c r="C15" s="6"/>
      <c r="D15" s="28"/>
      <c r="E15" s="28"/>
      <c r="F15" s="28"/>
      <c r="G15" s="28"/>
      <c r="H15" s="28"/>
      <c r="I15" s="28"/>
      <c r="J15" s="7"/>
      <c r="K15" s="11"/>
    </row>
    <row r="16" spans="1:11" x14ac:dyDescent="0.25">
      <c r="A16" s="12" t="s">
        <v>1141</v>
      </c>
      <c r="B16" s="13" t="s">
        <v>1142</v>
      </c>
      <c r="C16" s="6"/>
      <c r="D16" s="28"/>
      <c r="E16" s="28"/>
      <c r="F16" s="28"/>
      <c r="G16" s="28"/>
      <c r="H16" s="28"/>
      <c r="I16" s="28"/>
      <c r="J16" s="7"/>
      <c r="K16" s="11"/>
    </row>
    <row r="17" spans="1:11" x14ac:dyDescent="0.25">
      <c r="A17" s="12" t="s">
        <v>1143</v>
      </c>
      <c r="B17" s="13" t="s">
        <v>1144</v>
      </c>
      <c r="C17" s="6"/>
      <c r="D17" s="28"/>
      <c r="E17" s="28"/>
      <c r="F17" s="28"/>
      <c r="G17" s="28"/>
      <c r="H17" s="28"/>
      <c r="I17" s="28"/>
      <c r="J17" s="7"/>
      <c r="K17" s="11"/>
    </row>
    <row r="18" spans="1:11" ht="15.75" thickBot="1" x14ac:dyDescent="0.3">
      <c r="A18" s="514" t="s">
        <v>1145</v>
      </c>
      <c r="B18" s="14" t="s">
        <v>1146</v>
      </c>
      <c r="C18" s="8"/>
      <c r="D18" s="30"/>
      <c r="E18" s="30"/>
      <c r="F18" s="30"/>
      <c r="G18" s="30"/>
      <c r="H18" s="30"/>
      <c r="I18" s="30"/>
      <c r="J18" s="9"/>
      <c r="K18" s="11"/>
    </row>
    <row r="19" spans="1:11" ht="15.75" thickBot="1" x14ac:dyDescent="0.3">
      <c r="A19" s="515" t="s">
        <v>1147</v>
      </c>
      <c r="B19" s="516" t="s">
        <v>1136</v>
      </c>
      <c r="C19" s="528">
        <f t="shared" ref="C19:J19" si="3">SUM(C14:C18)</f>
        <v>0</v>
      </c>
      <c r="D19" s="165">
        <f t="shared" si="3"/>
        <v>0</v>
      </c>
      <c r="E19" s="165">
        <f t="shared" si="3"/>
        <v>0</v>
      </c>
      <c r="F19" s="165">
        <f t="shared" si="3"/>
        <v>0</v>
      </c>
      <c r="G19" s="165">
        <f t="shared" si="3"/>
        <v>0</v>
      </c>
      <c r="H19" s="165">
        <f t="shared" si="3"/>
        <v>0</v>
      </c>
      <c r="I19" s="165">
        <f t="shared" si="3"/>
        <v>0</v>
      </c>
      <c r="J19" s="164">
        <f t="shared" si="3"/>
        <v>0</v>
      </c>
      <c r="K19" s="11"/>
    </row>
    <row r="20" spans="1:11" x14ac:dyDescent="0.25">
      <c r="A20" s="12" t="s">
        <v>613</v>
      </c>
      <c r="B20" s="13" t="s">
        <v>1132</v>
      </c>
      <c r="C20" s="4"/>
      <c r="D20" s="29"/>
      <c r="E20" s="29"/>
      <c r="F20" s="29"/>
      <c r="G20" s="29"/>
      <c r="H20" s="29"/>
      <c r="I20" s="29"/>
      <c r="J20" s="5"/>
      <c r="K20" s="11"/>
    </row>
    <row r="21" spans="1:11" x14ac:dyDescent="0.25">
      <c r="A21" s="12" t="s">
        <v>611</v>
      </c>
      <c r="B21" s="13" t="s">
        <v>1149</v>
      </c>
      <c r="C21" s="6"/>
      <c r="D21" s="28"/>
      <c r="E21" s="28"/>
      <c r="F21" s="28"/>
      <c r="G21" s="28"/>
      <c r="H21" s="28"/>
      <c r="I21" s="28"/>
      <c r="J21" s="7"/>
      <c r="K21" s="11"/>
    </row>
    <row r="22" spans="1:11" ht="15.75" thickBot="1" x14ac:dyDescent="0.3">
      <c r="A22" s="514" t="s">
        <v>609</v>
      </c>
      <c r="B22" s="14" t="s">
        <v>89</v>
      </c>
      <c r="C22" s="8"/>
      <c r="D22" s="30"/>
      <c r="E22" s="30"/>
      <c r="F22" s="30"/>
      <c r="G22" s="30"/>
      <c r="H22" s="30"/>
      <c r="I22" s="30"/>
      <c r="J22" s="9"/>
      <c r="K22" s="11"/>
    </row>
    <row r="23" spans="1:11" ht="15.75" thickBot="1" x14ac:dyDescent="0.3">
      <c r="A23" s="515" t="s">
        <v>1150</v>
      </c>
      <c r="B23" s="516" t="s">
        <v>1148</v>
      </c>
      <c r="C23" s="526">
        <f t="shared" ref="C23:J23" si="4">SUM(C20:C22)</f>
        <v>0</v>
      </c>
      <c r="D23" s="527">
        <f t="shared" si="4"/>
        <v>0</v>
      </c>
      <c r="E23" s="527">
        <f t="shared" si="4"/>
        <v>0</v>
      </c>
      <c r="F23" s="527">
        <f t="shared" si="4"/>
        <v>0</v>
      </c>
      <c r="G23" s="527">
        <f t="shared" si="4"/>
        <v>0</v>
      </c>
      <c r="H23" s="527">
        <f t="shared" si="4"/>
        <v>0</v>
      </c>
      <c r="I23" s="527">
        <f t="shared" si="4"/>
        <v>0</v>
      </c>
      <c r="J23" s="484">
        <f t="shared" si="4"/>
        <v>0</v>
      </c>
      <c r="K23" s="11"/>
    </row>
    <row r="24" spans="1:11" ht="15.75" thickBot="1" x14ac:dyDescent="0.3">
      <c r="A24" s="21" t="s">
        <v>354</v>
      </c>
      <c r="B24" s="71" t="s">
        <v>1151</v>
      </c>
      <c r="C24" s="310">
        <f t="shared" ref="C24:J24" si="5">C19+C23</f>
        <v>0</v>
      </c>
      <c r="D24" s="447">
        <f t="shared" si="5"/>
        <v>0</v>
      </c>
      <c r="E24" s="447">
        <f t="shared" si="5"/>
        <v>0</v>
      </c>
      <c r="F24" s="447">
        <f t="shared" si="5"/>
        <v>0</v>
      </c>
      <c r="G24" s="447">
        <f t="shared" si="5"/>
        <v>0</v>
      </c>
      <c r="H24" s="447">
        <f t="shared" si="5"/>
        <v>0</v>
      </c>
      <c r="I24" s="447">
        <f t="shared" si="5"/>
        <v>0</v>
      </c>
      <c r="J24" s="448">
        <f t="shared" si="5"/>
        <v>0</v>
      </c>
      <c r="K24" s="11"/>
    </row>
    <row r="25" spans="1:11" ht="16.5" thickBot="1" x14ac:dyDescent="0.3">
      <c r="A25" s="623" t="s">
        <v>352</v>
      </c>
      <c r="B25" s="758" t="s">
        <v>537</v>
      </c>
      <c r="C25" s="759">
        <f t="shared" ref="C25:J25" si="6">C13-C24</f>
        <v>0</v>
      </c>
      <c r="D25" s="760">
        <f t="shared" si="6"/>
        <v>0</v>
      </c>
      <c r="E25" s="760">
        <f t="shared" si="6"/>
        <v>0</v>
      </c>
      <c r="F25" s="760">
        <f t="shared" si="6"/>
        <v>0</v>
      </c>
      <c r="G25" s="760">
        <f t="shared" si="6"/>
        <v>0</v>
      </c>
      <c r="H25" s="760">
        <f t="shared" si="6"/>
        <v>0</v>
      </c>
      <c r="I25" s="760">
        <f t="shared" si="6"/>
        <v>0</v>
      </c>
      <c r="J25" s="195">
        <f t="shared" si="6"/>
        <v>0</v>
      </c>
      <c r="K25" s="11"/>
    </row>
    <row r="26" spans="1:11" ht="15.75" thickBot="1" x14ac:dyDescent="0.3">
      <c r="A26" s="25" t="s">
        <v>350</v>
      </c>
      <c r="B26" s="517" t="s">
        <v>1152</v>
      </c>
      <c r="C26" s="586">
        <v>-8.0000000000000004E-4</v>
      </c>
      <c r="D26" s="587">
        <v>-3.2000000000000002E-3</v>
      </c>
      <c r="E26" s="587">
        <v>-7.1999999999999998E-3</v>
      </c>
      <c r="F26" s="587">
        <v>-1.43E-2</v>
      </c>
      <c r="G26" s="587">
        <v>-2.7699999999999999E-2</v>
      </c>
      <c r="H26" s="587">
        <v>-5.45E-2</v>
      </c>
      <c r="I26" s="587">
        <v>-0.1157</v>
      </c>
      <c r="J26" s="588">
        <v>-0.1784</v>
      </c>
      <c r="K26" s="11"/>
    </row>
    <row r="27" spans="1:11" ht="15.75" thickBot="1" x14ac:dyDescent="0.3">
      <c r="A27" s="515" t="s">
        <v>340</v>
      </c>
      <c r="B27" s="516" t="s">
        <v>1153</v>
      </c>
      <c r="C27" s="478">
        <f>ROUND(C25*C26,0)</f>
        <v>0</v>
      </c>
      <c r="D27" s="161">
        <f t="shared" ref="D27:J27" si="7">ROUND(D25*D26,0)</f>
        <v>0</v>
      </c>
      <c r="E27" s="161">
        <f t="shared" si="7"/>
        <v>0</v>
      </c>
      <c r="F27" s="161">
        <f t="shared" si="7"/>
        <v>0</v>
      </c>
      <c r="G27" s="161">
        <f t="shared" si="7"/>
        <v>0</v>
      </c>
      <c r="H27" s="161">
        <f t="shared" si="7"/>
        <v>0</v>
      </c>
      <c r="I27" s="161">
        <f t="shared" si="7"/>
        <v>0</v>
      </c>
      <c r="J27" s="160">
        <f t="shared" si="7"/>
        <v>0</v>
      </c>
      <c r="K27" s="11"/>
    </row>
    <row r="28" spans="1:11" ht="16.5" thickBot="1" x14ac:dyDescent="0.3">
      <c r="A28" s="761" t="s">
        <v>281</v>
      </c>
      <c r="B28" s="762" t="s">
        <v>1154</v>
      </c>
      <c r="C28" s="628">
        <f>ABS(SUM(C27:J27))</f>
        <v>0</v>
      </c>
      <c r="D28" s="536"/>
      <c r="E28" s="518"/>
      <c r="F28" s="518"/>
      <c r="G28" s="518"/>
      <c r="H28" s="518"/>
      <c r="I28" s="518"/>
      <c r="J28" s="519"/>
      <c r="K28" s="11"/>
    </row>
    <row r="29" spans="1:11" x14ac:dyDescent="0.25">
      <c r="A29" s="11"/>
      <c r="B29" s="11"/>
      <c r="C29" s="11"/>
      <c r="D29" s="11"/>
      <c r="E29" s="11"/>
      <c r="F29" s="11"/>
      <c r="G29" s="11"/>
      <c r="H29" s="11"/>
      <c r="I29" s="11"/>
      <c r="J29" s="11"/>
      <c r="K29" s="11"/>
    </row>
  </sheetData>
  <sheetProtection sheet="1" objects="1" scenarios="1" formatCells="0" formatColumns="0" formatRows="0" selectLockedCells="1"/>
  <dataValidations count="1">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C3:J7 C9:J11 C14:J18 C20:J22" xr:uid="{00000000-0002-0000-1D00-000000000000}">
      <formula1>-1000000000</formula1>
      <formula2>1000000000</formula2>
    </dataValidation>
  </dataValidation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tabColor theme="5" tint="0.79998168889431442"/>
  </sheetPr>
  <dimension ref="A1:K29"/>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RowHeight="15" x14ac:dyDescent="0.25"/>
  <cols>
    <col min="2" max="2" width="34.28515625" bestFit="1" customWidth="1"/>
    <col min="3" max="10" width="16.140625" customWidth="1"/>
    <col min="11" max="11" width="13.5703125" customWidth="1"/>
  </cols>
  <sheetData>
    <row r="1" spans="1:11" ht="15.75" thickBot="1" x14ac:dyDescent="0.3">
      <c r="A1" s="426" t="s">
        <v>1</v>
      </c>
      <c r="B1" s="802" t="s">
        <v>2856</v>
      </c>
      <c r="C1" s="426"/>
      <c r="D1" s="426"/>
      <c r="E1" s="426"/>
      <c r="F1" s="426"/>
      <c r="G1" s="426"/>
      <c r="H1" s="426"/>
      <c r="I1" s="426"/>
      <c r="J1" s="426"/>
      <c r="K1" s="11"/>
    </row>
    <row r="2" spans="1:11" s="385" customFormat="1" ht="45.75" thickBot="1" x14ac:dyDescent="0.3">
      <c r="A2" s="520" t="s">
        <v>0</v>
      </c>
      <c r="B2" s="521" t="s">
        <v>531</v>
      </c>
      <c r="C2" s="523" t="s">
        <v>1116</v>
      </c>
      <c r="D2" s="524" t="s">
        <v>1117</v>
      </c>
      <c r="E2" s="524" t="s">
        <v>1118</v>
      </c>
      <c r="F2" s="524" t="s">
        <v>1119</v>
      </c>
      <c r="G2" s="524" t="s">
        <v>1120</v>
      </c>
      <c r="H2" s="524" t="s">
        <v>1121</v>
      </c>
      <c r="I2" s="524" t="s">
        <v>1122</v>
      </c>
      <c r="J2" s="525" t="s">
        <v>1123</v>
      </c>
      <c r="K2" s="384"/>
    </row>
    <row r="3" spans="1:11" x14ac:dyDescent="0.25">
      <c r="A3" s="23" t="s">
        <v>506</v>
      </c>
      <c r="B3" s="24" t="s">
        <v>1125</v>
      </c>
      <c r="C3" s="4"/>
      <c r="D3" s="29"/>
      <c r="E3" s="29"/>
      <c r="F3" s="29"/>
      <c r="G3" s="29"/>
      <c r="H3" s="29"/>
      <c r="I3" s="29"/>
      <c r="J3" s="5"/>
      <c r="K3" s="11"/>
    </row>
    <row r="4" spans="1:11" x14ac:dyDescent="0.25">
      <c r="A4" s="12" t="s">
        <v>505</v>
      </c>
      <c r="B4" s="13" t="s">
        <v>1126</v>
      </c>
      <c r="C4" s="6"/>
      <c r="D4" s="28"/>
      <c r="E4" s="28"/>
      <c r="F4" s="28"/>
      <c r="G4" s="28"/>
      <c r="H4" s="28"/>
      <c r="I4" s="28"/>
      <c r="J4" s="7"/>
      <c r="K4" s="11"/>
    </row>
    <row r="5" spans="1:11" x14ac:dyDescent="0.25">
      <c r="A5" s="12" t="s">
        <v>503</v>
      </c>
      <c r="B5" s="13" t="s">
        <v>1127</v>
      </c>
      <c r="C5" s="6"/>
      <c r="D5" s="28"/>
      <c r="E5" s="28"/>
      <c r="F5" s="28"/>
      <c r="G5" s="28"/>
      <c r="H5" s="28"/>
      <c r="I5" s="28"/>
      <c r="J5" s="7"/>
      <c r="K5" s="11"/>
    </row>
    <row r="6" spans="1:11" x14ac:dyDescent="0.25">
      <c r="A6" s="12" t="s">
        <v>501</v>
      </c>
      <c r="B6" s="13" t="s">
        <v>1128</v>
      </c>
      <c r="C6" s="6"/>
      <c r="D6" s="28"/>
      <c r="E6" s="28"/>
      <c r="F6" s="28"/>
      <c r="G6" s="28"/>
      <c r="H6" s="28"/>
      <c r="I6" s="28"/>
      <c r="J6" s="7"/>
      <c r="K6" s="11"/>
    </row>
    <row r="7" spans="1:11" ht="15.75" thickBot="1" x14ac:dyDescent="0.3">
      <c r="A7" s="514" t="s">
        <v>499</v>
      </c>
      <c r="B7" s="14" t="s">
        <v>1129</v>
      </c>
      <c r="C7" s="8"/>
      <c r="D7" s="30"/>
      <c r="E7" s="30"/>
      <c r="F7" s="30"/>
      <c r="G7" s="30"/>
      <c r="H7" s="30"/>
      <c r="I7" s="30"/>
      <c r="J7" s="9"/>
      <c r="K7" s="11"/>
    </row>
    <row r="8" spans="1:11" ht="15.75" thickBot="1" x14ac:dyDescent="0.3">
      <c r="A8" s="515" t="s">
        <v>1130</v>
      </c>
      <c r="B8" s="516" t="s">
        <v>1124</v>
      </c>
      <c r="C8" s="528">
        <f>SUM(C3:C7)</f>
        <v>0</v>
      </c>
      <c r="D8" s="165">
        <f t="shared" ref="D8:J8" si="0">SUM(D3:D7)</f>
        <v>0</v>
      </c>
      <c r="E8" s="165">
        <f t="shared" si="0"/>
        <v>0</v>
      </c>
      <c r="F8" s="165">
        <f t="shared" si="0"/>
        <v>0</v>
      </c>
      <c r="G8" s="165">
        <f t="shared" si="0"/>
        <v>0</v>
      </c>
      <c r="H8" s="165">
        <f t="shared" si="0"/>
        <v>0</v>
      </c>
      <c r="I8" s="165">
        <f t="shared" si="0"/>
        <v>0</v>
      </c>
      <c r="J8" s="164">
        <f t="shared" si="0"/>
        <v>0</v>
      </c>
      <c r="K8" s="11"/>
    </row>
    <row r="9" spans="1:11" x14ac:dyDescent="0.25">
      <c r="A9" s="12" t="s">
        <v>496</v>
      </c>
      <c r="B9" s="13" t="s">
        <v>1132</v>
      </c>
      <c r="C9" s="4"/>
      <c r="D9" s="29"/>
      <c r="E9" s="29"/>
      <c r="F9" s="29"/>
      <c r="G9" s="29"/>
      <c r="H9" s="29"/>
      <c r="I9" s="29"/>
      <c r="J9" s="5"/>
      <c r="K9" s="11"/>
    </row>
    <row r="10" spans="1:11" x14ac:dyDescent="0.25">
      <c r="A10" s="12" t="s">
        <v>494</v>
      </c>
      <c r="B10" s="13" t="s">
        <v>1133</v>
      </c>
      <c r="C10" s="6"/>
      <c r="D10" s="28"/>
      <c r="E10" s="28"/>
      <c r="F10" s="28"/>
      <c r="G10" s="28"/>
      <c r="H10" s="28"/>
      <c r="I10" s="28"/>
      <c r="J10" s="7"/>
      <c r="K10" s="11"/>
    </row>
    <row r="11" spans="1:11" ht="15.75" thickBot="1" x14ac:dyDescent="0.3">
      <c r="A11" s="514" t="s">
        <v>492</v>
      </c>
      <c r="B11" s="14" t="s">
        <v>89</v>
      </c>
      <c r="C11" s="8"/>
      <c r="D11" s="30"/>
      <c r="E11" s="30"/>
      <c r="F11" s="30"/>
      <c r="G11" s="30"/>
      <c r="H11" s="30"/>
      <c r="I11" s="30"/>
      <c r="J11" s="9"/>
      <c r="K11" s="11"/>
    </row>
    <row r="12" spans="1:11" ht="15.75" thickBot="1" x14ac:dyDescent="0.3">
      <c r="A12" s="515" t="s">
        <v>1134</v>
      </c>
      <c r="B12" s="516" t="s">
        <v>1131</v>
      </c>
      <c r="C12" s="526">
        <f t="shared" ref="C12:J12" si="1">SUM(C9:C11)</f>
        <v>0</v>
      </c>
      <c r="D12" s="527">
        <f t="shared" si="1"/>
        <v>0</v>
      </c>
      <c r="E12" s="527">
        <f t="shared" si="1"/>
        <v>0</v>
      </c>
      <c r="F12" s="527">
        <f t="shared" si="1"/>
        <v>0</v>
      </c>
      <c r="G12" s="527">
        <f t="shared" si="1"/>
        <v>0</v>
      </c>
      <c r="H12" s="527">
        <f t="shared" si="1"/>
        <v>0</v>
      </c>
      <c r="I12" s="527">
        <f t="shared" si="1"/>
        <v>0</v>
      </c>
      <c r="J12" s="484">
        <f t="shared" si="1"/>
        <v>0</v>
      </c>
      <c r="K12" s="11"/>
    </row>
    <row r="13" spans="1:11" s="257" customFormat="1" ht="15.75" thickBot="1" x14ac:dyDescent="0.3">
      <c r="A13" s="21" t="s">
        <v>364</v>
      </c>
      <c r="B13" s="71" t="s">
        <v>1135</v>
      </c>
      <c r="C13" s="529">
        <f t="shared" ref="C13:J13" si="2">C8+C12</f>
        <v>0</v>
      </c>
      <c r="D13" s="530">
        <f t="shared" si="2"/>
        <v>0</v>
      </c>
      <c r="E13" s="530">
        <f t="shared" si="2"/>
        <v>0</v>
      </c>
      <c r="F13" s="530">
        <f t="shared" si="2"/>
        <v>0</v>
      </c>
      <c r="G13" s="530">
        <f t="shared" si="2"/>
        <v>0</v>
      </c>
      <c r="H13" s="530">
        <f t="shared" si="2"/>
        <v>0</v>
      </c>
      <c r="I13" s="530">
        <f t="shared" si="2"/>
        <v>0</v>
      </c>
      <c r="J13" s="531">
        <f t="shared" si="2"/>
        <v>0</v>
      </c>
      <c r="K13" s="426"/>
    </row>
    <row r="14" spans="1:11" x14ac:dyDescent="0.25">
      <c r="A14" s="12" t="s">
        <v>1137</v>
      </c>
      <c r="B14" s="13" t="s">
        <v>1138</v>
      </c>
      <c r="C14" s="4"/>
      <c r="D14" s="29"/>
      <c r="E14" s="29"/>
      <c r="F14" s="29"/>
      <c r="G14" s="29"/>
      <c r="H14" s="29"/>
      <c r="I14" s="29"/>
      <c r="J14" s="5"/>
      <c r="K14" s="11"/>
    </row>
    <row r="15" spans="1:11" x14ac:dyDescent="0.25">
      <c r="A15" s="12" t="s">
        <v>1139</v>
      </c>
      <c r="B15" s="13" t="s">
        <v>1140</v>
      </c>
      <c r="C15" s="6"/>
      <c r="D15" s="28"/>
      <c r="E15" s="28"/>
      <c r="F15" s="28"/>
      <c r="G15" s="28"/>
      <c r="H15" s="28"/>
      <c r="I15" s="28"/>
      <c r="J15" s="7"/>
      <c r="K15" s="11"/>
    </row>
    <row r="16" spans="1:11" x14ac:dyDescent="0.25">
      <c r="A16" s="12" t="s">
        <v>1141</v>
      </c>
      <c r="B16" s="13" t="s">
        <v>1142</v>
      </c>
      <c r="C16" s="6"/>
      <c r="D16" s="28"/>
      <c r="E16" s="28"/>
      <c r="F16" s="28"/>
      <c r="G16" s="28"/>
      <c r="H16" s="28"/>
      <c r="I16" s="28"/>
      <c r="J16" s="7"/>
      <c r="K16" s="11"/>
    </row>
    <row r="17" spans="1:11" x14ac:dyDescent="0.25">
      <c r="A17" s="12" t="s">
        <v>1143</v>
      </c>
      <c r="B17" s="13" t="s">
        <v>1144</v>
      </c>
      <c r="C17" s="6"/>
      <c r="D17" s="28"/>
      <c r="E17" s="28"/>
      <c r="F17" s="28"/>
      <c r="G17" s="28"/>
      <c r="H17" s="28"/>
      <c r="I17" s="28"/>
      <c r="J17" s="7"/>
      <c r="K17" s="11"/>
    </row>
    <row r="18" spans="1:11" ht="15.75" thickBot="1" x14ac:dyDescent="0.3">
      <c r="A18" s="514" t="s">
        <v>1145</v>
      </c>
      <c r="B18" s="14" t="s">
        <v>1146</v>
      </c>
      <c r="C18" s="8"/>
      <c r="D18" s="30"/>
      <c r="E18" s="30"/>
      <c r="F18" s="30"/>
      <c r="G18" s="30"/>
      <c r="H18" s="30"/>
      <c r="I18" s="30"/>
      <c r="J18" s="9"/>
      <c r="K18" s="11"/>
    </row>
    <row r="19" spans="1:11" ht="15.75" thickBot="1" x14ac:dyDescent="0.3">
      <c r="A19" s="515" t="s">
        <v>1147</v>
      </c>
      <c r="B19" s="516" t="s">
        <v>1136</v>
      </c>
      <c r="C19" s="528">
        <f t="shared" ref="C19:J19" si="3">SUM(C14:C18)</f>
        <v>0</v>
      </c>
      <c r="D19" s="165">
        <f t="shared" si="3"/>
        <v>0</v>
      </c>
      <c r="E19" s="165">
        <f t="shared" si="3"/>
        <v>0</v>
      </c>
      <c r="F19" s="165">
        <f t="shared" si="3"/>
        <v>0</v>
      </c>
      <c r="G19" s="165">
        <f t="shared" si="3"/>
        <v>0</v>
      </c>
      <c r="H19" s="165">
        <f t="shared" si="3"/>
        <v>0</v>
      </c>
      <c r="I19" s="165">
        <f t="shared" si="3"/>
        <v>0</v>
      </c>
      <c r="J19" s="164">
        <f t="shared" si="3"/>
        <v>0</v>
      </c>
      <c r="K19" s="11"/>
    </row>
    <row r="20" spans="1:11" x14ac:dyDescent="0.25">
      <c r="A20" s="12" t="s">
        <v>613</v>
      </c>
      <c r="B20" s="13" t="s">
        <v>1132</v>
      </c>
      <c r="C20" s="4"/>
      <c r="D20" s="29"/>
      <c r="E20" s="29"/>
      <c r="F20" s="29"/>
      <c r="G20" s="29"/>
      <c r="H20" s="29"/>
      <c r="I20" s="29"/>
      <c r="J20" s="5"/>
      <c r="K20" s="11"/>
    </row>
    <row r="21" spans="1:11" x14ac:dyDescent="0.25">
      <c r="A21" s="12" t="s">
        <v>611</v>
      </c>
      <c r="B21" s="13" t="s">
        <v>1149</v>
      </c>
      <c r="C21" s="6"/>
      <c r="D21" s="28"/>
      <c r="E21" s="28"/>
      <c r="F21" s="28"/>
      <c r="G21" s="28"/>
      <c r="H21" s="28"/>
      <c r="I21" s="28"/>
      <c r="J21" s="7"/>
      <c r="K21" s="11"/>
    </row>
    <row r="22" spans="1:11" ht="15.75" thickBot="1" x14ac:dyDescent="0.3">
      <c r="A22" s="514" t="s">
        <v>609</v>
      </c>
      <c r="B22" s="14" t="s">
        <v>89</v>
      </c>
      <c r="C22" s="8"/>
      <c r="D22" s="30"/>
      <c r="E22" s="30"/>
      <c r="F22" s="30"/>
      <c r="G22" s="30"/>
      <c r="H22" s="30"/>
      <c r="I22" s="30"/>
      <c r="J22" s="9"/>
      <c r="K22" s="11"/>
    </row>
    <row r="23" spans="1:11" ht="15.75" thickBot="1" x14ac:dyDescent="0.3">
      <c r="A23" s="515" t="s">
        <v>1150</v>
      </c>
      <c r="B23" s="516" t="s">
        <v>1148</v>
      </c>
      <c r="C23" s="526">
        <f t="shared" ref="C23:J23" si="4">SUM(C20:C22)</f>
        <v>0</v>
      </c>
      <c r="D23" s="527">
        <f t="shared" si="4"/>
        <v>0</v>
      </c>
      <c r="E23" s="527">
        <f t="shared" si="4"/>
        <v>0</v>
      </c>
      <c r="F23" s="527">
        <f t="shared" si="4"/>
        <v>0</v>
      </c>
      <c r="G23" s="527">
        <f t="shared" si="4"/>
        <v>0</v>
      </c>
      <c r="H23" s="527">
        <f t="shared" si="4"/>
        <v>0</v>
      </c>
      <c r="I23" s="527">
        <f t="shared" si="4"/>
        <v>0</v>
      </c>
      <c r="J23" s="484">
        <f t="shared" si="4"/>
        <v>0</v>
      </c>
      <c r="K23" s="11"/>
    </row>
    <row r="24" spans="1:11" ht="15.75" thickBot="1" x14ac:dyDescent="0.3">
      <c r="A24" s="21" t="s">
        <v>354</v>
      </c>
      <c r="B24" s="71" t="s">
        <v>1151</v>
      </c>
      <c r="C24" s="310">
        <f t="shared" ref="C24:J24" si="5">C19+C23</f>
        <v>0</v>
      </c>
      <c r="D24" s="447">
        <f t="shared" si="5"/>
        <v>0</v>
      </c>
      <c r="E24" s="447">
        <f t="shared" si="5"/>
        <v>0</v>
      </c>
      <c r="F24" s="447">
        <f t="shared" si="5"/>
        <v>0</v>
      </c>
      <c r="G24" s="447">
        <f t="shared" si="5"/>
        <v>0</v>
      </c>
      <c r="H24" s="447">
        <f t="shared" si="5"/>
        <v>0</v>
      </c>
      <c r="I24" s="447">
        <f t="shared" si="5"/>
        <v>0</v>
      </c>
      <c r="J24" s="448">
        <f t="shared" si="5"/>
        <v>0</v>
      </c>
      <c r="K24" s="11"/>
    </row>
    <row r="25" spans="1:11" ht="16.5" thickBot="1" x14ac:dyDescent="0.3">
      <c r="A25" s="623" t="s">
        <v>352</v>
      </c>
      <c r="B25" s="758" t="s">
        <v>537</v>
      </c>
      <c r="C25" s="759">
        <f t="shared" ref="C25:J25" si="6">C13-C24</f>
        <v>0</v>
      </c>
      <c r="D25" s="760">
        <f t="shared" si="6"/>
        <v>0</v>
      </c>
      <c r="E25" s="760">
        <f t="shared" si="6"/>
        <v>0</v>
      </c>
      <c r="F25" s="760">
        <f t="shared" si="6"/>
        <v>0</v>
      </c>
      <c r="G25" s="760">
        <f t="shared" si="6"/>
        <v>0</v>
      </c>
      <c r="H25" s="760">
        <f t="shared" si="6"/>
        <v>0</v>
      </c>
      <c r="I25" s="760">
        <f t="shared" si="6"/>
        <v>0</v>
      </c>
      <c r="J25" s="195">
        <f t="shared" si="6"/>
        <v>0</v>
      </c>
      <c r="K25" s="11"/>
    </row>
    <row r="26" spans="1:11" ht="15.75" thickBot="1" x14ac:dyDescent="0.3">
      <c r="A26" s="25" t="s">
        <v>350</v>
      </c>
      <c r="B26" s="517" t="s">
        <v>1152</v>
      </c>
      <c r="C26" s="586">
        <v>-8.0000000000000004E-4</v>
      </c>
      <c r="D26" s="587">
        <v>-3.2000000000000002E-3</v>
      </c>
      <c r="E26" s="587">
        <v>-7.1999999999999998E-3</v>
      </c>
      <c r="F26" s="587">
        <v>-1.43E-2</v>
      </c>
      <c r="G26" s="587">
        <v>-2.7699999999999999E-2</v>
      </c>
      <c r="H26" s="587">
        <v>-5.45E-2</v>
      </c>
      <c r="I26" s="587">
        <v>-0.1157</v>
      </c>
      <c r="J26" s="588">
        <v>-0.1784</v>
      </c>
      <c r="K26" s="11"/>
    </row>
    <row r="27" spans="1:11" ht="15.75" thickBot="1" x14ac:dyDescent="0.3">
      <c r="A27" s="515" t="s">
        <v>340</v>
      </c>
      <c r="B27" s="516" t="s">
        <v>1153</v>
      </c>
      <c r="C27" s="478">
        <f>ROUND(C25*C26,0)</f>
        <v>0</v>
      </c>
      <c r="D27" s="161">
        <f t="shared" ref="D27:J27" si="7">ROUND(D25*D26,0)</f>
        <v>0</v>
      </c>
      <c r="E27" s="161">
        <f t="shared" si="7"/>
        <v>0</v>
      </c>
      <c r="F27" s="161">
        <f t="shared" si="7"/>
        <v>0</v>
      </c>
      <c r="G27" s="161">
        <f t="shared" si="7"/>
        <v>0</v>
      </c>
      <c r="H27" s="161">
        <f t="shared" si="7"/>
        <v>0</v>
      </c>
      <c r="I27" s="161">
        <f t="shared" si="7"/>
        <v>0</v>
      </c>
      <c r="J27" s="160">
        <f t="shared" si="7"/>
        <v>0</v>
      </c>
      <c r="K27" s="11"/>
    </row>
    <row r="28" spans="1:11" ht="16.5" thickBot="1" x14ac:dyDescent="0.3">
      <c r="A28" s="761" t="s">
        <v>281</v>
      </c>
      <c r="B28" s="762" t="s">
        <v>1154</v>
      </c>
      <c r="C28" s="628">
        <f>ABS(SUM(C27:J27))</f>
        <v>0</v>
      </c>
      <c r="D28" s="536"/>
      <c r="E28" s="518"/>
      <c r="F28" s="518"/>
      <c r="G28" s="518"/>
      <c r="H28" s="518"/>
      <c r="I28" s="518"/>
      <c r="J28" s="519"/>
      <c r="K28" s="11"/>
    </row>
    <row r="29" spans="1:11" x14ac:dyDescent="0.25">
      <c r="A29" s="11"/>
      <c r="B29" s="11"/>
      <c r="C29" s="11"/>
      <c r="D29" s="11"/>
      <c r="E29" s="11"/>
      <c r="F29" s="11"/>
      <c r="G29" s="11"/>
      <c r="H29" s="11"/>
      <c r="I29" s="11"/>
      <c r="J29" s="11"/>
      <c r="K29" s="11"/>
    </row>
  </sheetData>
  <sheetProtection sheet="1" objects="1" scenarios="1" formatCells="0" formatColumns="0" formatRows="0" selectLockedCells="1"/>
  <dataValidations count="1">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C3:J7 C9:J11 C14:J18 C20:J22" xr:uid="{00000000-0002-0000-1E00-000000000000}">
      <formula1>-1000000000</formula1>
      <formula2>1000000000</formula2>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tabColor theme="5" tint="0.79998168889431442"/>
  </sheetPr>
  <dimension ref="A1:K29"/>
  <sheetViews>
    <sheetView workbookViewId="0">
      <pane xSplit="2" ySplit="2" topLeftCell="C3" activePane="bottomRight" state="frozen"/>
      <selection pane="topRight" activeCell="C1" sqref="C1"/>
      <selection pane="bottomLeft" activeCell="A3" sqref="A3"/>
      <selection pane="bottomRight" activeCell="E11" sqref="E11"/>
    </sheetView>
  </sheetViews>
  <sheetFormatPr defaultRowHeight="15" x14ac:dyDescent="0.25"/>
  <cols>
    <col min="2" max="2" width="34.28515625" bestFit="1" customWidth="1"/>
    <col min="3" max="10" width="16.140625" customWidth="1"/>
    <col min="11" max="11" width="13.5703125" customWidth="1"/>
  </cols>
  <sheetData>
    <row r="1" spans="1:11" ht="15.75" thickBot="1" x14ac:dyDescent="0.3">
      <c r="A1" s="426" t="s">
        <v>1</v>
      </c>
      <c r="B1" s="802" t="s">
        <v>2856</v>
      </c>
      <c r="C1" s="426"/>
      <c r="D1" s="426"/>
      <c r="E1" s="426"/>
      <c r="F1" s="426"/>
      <c r="G1" s="426"/>
      <c r="H1" s="426"/>
      <c r="I1" s="426"/>
      <c r="J1" s="426"/>
      <c r="K1" s="11"/>
    </row>
    <row r="2" spans="1:11" s="385" customFormat="1" ht="45.75" thickBot="1" x14ac:dyDescent="0.3">
      <c r="A2" s="520" t="s">
        <v>0</v>
      </c>
      <c r="B2" s="521" t="s">
        <v>531</v>
      </c>
      <c r="C2" s="523" t="s">
        <v>1116</v>
      </c>
      <c r="D2" s="524" t="s">
        <v>1117</v>
      </c>
      <c r="E2" s="524" t="s">
        <v>1118</v>
      </c>
      <c r="F2" s="524" t="s">
        <v>1119</v>
      </c>
      <c r="G2" s="524" t="s">
        <v>1120</v>
      </c>
      <c r="H2" s="524" t="s">
        <v>1121</v>
      </c>
      <c r="I2" s="524" t="s">
        <v>1122</v>
      </c>
      <c r="J2" s="525" t="s">
        <v>1123</v>
      </c>
      <c r="K2" s="384"/>
    </row>
    <row r="3" spans="1:11" x14ac:dyDescent="0.25">
      <c r="A3" s="23" t="s">
        <v>506</v>
      </c>
      <c r="B3" s="24" t="s">
        <v>1125</v>
      </c>
      <c r="C3" s="4"/>
      <c r="D3" s="29"/>
      <c r="E3" s="29"/>
      <c r="F3" s="29"/>
      <c r="G3" s="29"/>
      <c r="H3" s="29"/>
      <c r="I3" s="29"/>
      <c r="J3" s="5"/>
      <c r="K3" s="11"/>
    </row>
    <row r="4" spans="1:11" x14ac:dyDescent="0.25">
      <c r="A4" s="12" t="s">
        <v>505</v>
      </c>
      <c r="B4" s="13" t="s">
        <v>1126</v>
      </c>
      <c r="C4" s="6"/>
      <c r="D4" s="28"/>
      <c r="E4" s="28"/>
      <c r="F4" s="28"/>
      <c r="G4" s="28"/>
      <c r="H4" s="28"/>
      <c r="I4" s="28"/>
      <c r="J4" s="7"/>
      <c r="K4" s="11"/>
    </row>
    <row r="5" spans="1:11" x14ac:dyDescent="0.25">
      <c r="A5" s="12" t="s">
        <v>503</v>
      </c>
      <c r="B5" s="13" t="s">
        <v>1127</v>
      </c>
      <c r="C5" s="6"/>
      <c r="D5" s="28"/>
      <c r="E5" s="28"/>
      <c r="F5" s="28"/>
      <c r="G5" s="28"/>
      <c r="H5" s="28"/>
      <c r="I5" s="28"/>
      <c r="J5" s="7"/>
      <c r="K5" s="11"/>
    </row>
    <row r="6" spans="1:11" x14ac:dyDescent="0.25">
      <c r="A6" s="12" t="s">
        <v>501</v>
      </c>
      <c r="B6" s="13" t="s">
        <v>1128</v>
      </c>
      <c r="C6" s="6"/>
      <c r="D6" s="28"/>
      <c r="E6" s="28"/>
      <c r="F6" s="28"/>
      <c r="G6" s="28"/>
      <c r="H6" s="28"/>
      <c r="I6" s="28"/>
      <c r="J6" s="7"/>
      <c r="K6" s="11"/>
    </row>
    <row r="7" spans="1:11" ht="15.75" thickBot="1" x14ac:dyDescent="0.3">
      <c r="A7" s="514" t="s">
        <v>499</v>
      </c>
      <c r="B7" s="14" t="s">
        <v>1129</v>
      </c>
      <c r="C7" s="8"/>
      <c r="D7" s="30"/>
      <c r="E7" s="30"/>
      <c r="F7" s="30"/>
      <c r="G7" s="30"/>
      <c r="H7" s="30"/>
      <c r="I7" s="30"/>
      <c r="J7" s="9"/>
      <c r="K7" s="11"/>
    </row>
    <row r="8" spans="1:11" ht="15.75" thickBot="1" x14ac:dyDescent="0.3">
      <c r="A8" s="515" t="s">
        <v>1130</v>
      </c>
      <c r="B8" s="516" t="s">
        <v>1124</v>
      </c>
      <c r="C8" s="528">
        <f>SUM(C3:C7)</f>
        <v>0</v>
      </c>
      <c r="D8" s="165">
        <f t="shared" ref="D8:J8" si="0">SUM(D3:D7)</f>
        <v>0</v>
      </c>
      <c r="E8" s="165">
        <f t="shared" si="0"/>
        <v>0</v>
      </c>
      <c r="F8" s="165">
        <f t="shared" si="0"/>
        <v>0</v>
      </c>
      <c r="G8" s="165">
        <f t="shared" si="0"/>
        <v>0</v>
      </c>
      <c r="H8" s="165">
        <f t="shared" si="0"/>
        <v>0</v>
      </c>
      <c r="I8" s="165">
        <f t="shared" si="0"/>
        <v>0</v>
      </c>
      <c r="J8" s="164">
        <f t="shared" si="0"/>
        <v>0</v>
      </c>
      <c r="K8" s="11"/>
    </row>
    <row r="9" spans="1:11" x14ac:dyDescent="0.25">
      <c r="A9" s="12" t="s">
        <v>496</v>
      </c>
      <c r="B9" s="13" t="s">
        <v>1132</v>
      </c>
      <c r="C9" s="4"/>
      <c r="D9" s="29"/>
      <c r="E9" s="29"/>
      <c r="F9" s="29"/>
      <c r="G9" s="29"/>
      <c r="H9" s="29"/>
      <c r="I9" s="29"/>
      <c r="J9" s="5"/>
      <c r="K9" s="11"/>
    </row>
    <row r="10" spans="1:11" x14ac:dyDescent="0.25">
      <c r="A10" s="12" t="s">
        <v>494</v>
      </c>
      <c r="B10" s="13" t="s">
        <v>1133</v>
      </c>
      <c r="C10" s="6"/>
      <c r="D10" s="28"/>
      <c r="E10" s="28"/>
      <c r="F10" s="28"/>
      <c r="G10" s="28"/>
      <c r="H10" s="28"/>
      <c r="I10" s="28"/>
      <c r="J10" s="7"/>
      <c r="K10" s="11"/>
    </row>
    <row r="11" spans="1:11" ht="15.75" thickBot="1" x14ac:dyDescent="0.3">
      <c r="A11" s="514" t="s">
        <v>492</v>
      </c>
      <c r="B11" s="14" t="s">
        <v>89</v>
      </c>
      <c r="C11" s="8"/>
      <c r="D11" s="30"/>
      <c r="E11" s="30"/>
      <c r="F11" s="30"/>
      <c r="G11" s="30"/>
      <c r="H11" s="30"/>
      <c r="I11" s="30"/>
      <c r="J11" s="9"/>
      <c r="K11" s="11"/>
    </row>
    <row r="12" spans="1:11" ht="15.75" thickBot="1" x14ac:dyDescent="0.3">
      <c r="A12" s="515" t="s">
        <v>1134</v>
      </c>
      <c r="B12" s="516" t="s">
        <v>1131</v>
      </c>
      <c r="C12" s="526">
        <f t="shared" ref="C12:J12" si="1">SUM(C9:C11)</f>
        <v>0</v>
      </c>
      <c r="D12" s="527">
        <f t="shared" si="1"/>
        <v>0</v>
      </c>
      <c r="E12" s="527">
        <f t="shared" si="1"/>
        <v>0</v>
      </c>
      <c r="F12" s="527">
        <f t="shared" si="1"/>
        <v>0</v>
      </c>
      <c r="G12" s="527">
        <f t="shared" si="1"/>
        <v>0</v>
      </c>
      <c r="H12" s="527">
        <f t="shared" si="1"/>
        <v>0</v>
      </c>
      <c r="I12" s="527">
        <f t="shared" si="1"/>
        <v>0</v>
      </c>
      <c r="J12" s="484">
        <f t="shared" si="1"/>
        <v>0</v>
      </c>
      <c r="K12" s="11"/>
    </row>
    <row r="13" spans="1:11" s="257" customFormat="1" ht="15.75" thickBot="1" x14ac:dyDescent="0.3">
      <c r="A13" s="21" t="s">
        <v>364</v>
      </c>
      <c r="B13" s="71" t="s">
        <v>1135</v>
      </c>
      <c r="C13" s="529">
        <f t="shared" ref="C13:J13" si="2">C8+C12</f>
        <v>0</v>
      </c>
      <c r="D13" s="530">
        <f t="shared" si="2"/>
        <v>0</v>
      </c>
      <c r="E13" s="530">
        <f t="shared" si="2"/>
        <v>0</v>
      </c>
      <c r="F13" s="530">
        <f t="shared" si="2"/>
        <v>0</v>
      </c>
      <c r="G13" s="530">
        <f t="shared" si="2"/>
        <v>0</v>
      </c>
      <c r="H13" s="530">
        <f t="shared" si="2"/>
        <v>0</v>
      </c>
      <c r="I13" s="530">
        <f t="shared" si="2"/>
        <v>0</v>
      </c>
      <c r="J13" s="531">
        <f t="shared" si="2"/>
        <v>0</v>
      </c>
      <c r="K13" s="426"/>
    </row>
    <row r="14" spans="1:11" x14ac:dyDescent="0.25">
      <c r="A14" s="12" t="s">
        <v>1137</v>
      </c>
      <c r="B14" s="13" t="s">
        <v>1138</v>
      </c>
      <c r="C14" s="4"/>
      <c r="D14" s="29"/>
      <c r="E14" s="29"/>
      <c r="F14" s="29"/>
      <c r="G14" s="29"/>
      <c r="H14" s="29"/>
      <c r="I14" s="29"/>
      <c r="J14" s="5"/>
      <c r="K14" s="11"/>
    </row>
    <row r="15" spans="1:11" x14ac:dyDescent="0.25">
      <c r="A15" s="12" t="s">
        <v>1139</v>
      </c>
      <c r="B15" s="13" t="s">
        <v>1140</v>
      </c>
      <c r="C15" s="6"/>
      <c r="D15" s="28"/>
      <c r="E15" s="28"/>
      <c r="F15" s="28"/>
      <c r="G15" s="28"/>
      <c r="H15" s="28"/>
      <c r="I15" s="28"/>
      <c r="J15" s="7"/>
      <c r="K15" s="11"/>
    </row>
    <row r="16" spans="1:11" x14ac:dyDescent="0.25">
      <c r="A16" s="12" t="s">
        <v>1141</v>
      </c>
      <c r="B16" s="13" t="s">
        <v>1142</v>
      </c>
      <c r="C16" s="6"/>
      <c r="D16" s="28"/>
      <c r="E16" s="28"/>
      <c r="F16" s="28"/>
      <c r="G16" s="28"/>
      <c r="H16" s="28"/>
      <c r="I16" s="28"/>
      <c r="J16" s="7"/>
      <c r="K16" s="11"/>
    </row>
    <row r="17" spans="1:11" x14ac:dyDescent="0.25">
      <c r="A17" s="12" t="s">
        <v>1143</v>
      </c>
      <c r="B17" s="13" t="s">
        <v>1144</v>
      </c>
      <c r="C17" s="6"/>
      <c r="D17" s="28"/>
      <c r="E17" s="28"/>
      <c r="F17" s="28"/>
      <c r="G17" s="28"/>
      <c r="H17" s="28"/>
      <c r="I17" s="28"/>
      <c r="J17" s="7"/>
      <c r="K17" s="11"/>
    </row>
    <row r="18" spans="1:11" ht="15.75" thickBot="1" x14ac:dyDescent="0.3">
      <c r="A18" s="514" t="s">
        <v>1145</v>
      </c>
      <c r="B18" s="14" t="s">
        <v>1146</v>
      </c>
      <c r="C18" s="8"/>
      <c r="D18" s="30"/>
      <c r="E18" s="30"/>
      <c r="F18" s="30"/>
      <c r="G18" s="30"/>
      <c r="H18" s="30"/>
      <c r="I18" s="30"/>
      <c r="J18" s="9"/>
      <c r="K18" s="11"/>
    </row>
    <row r="19" spans="1:11" ht="15.75" thickBot="1" x14ac:dyDescent="0.3">
      <c r="A19" s="515" t="s">
        <v>1147</v>
      </c>
      <c r="B19" s="516" t="s">
        <v>1136</v>
      </c>
      <c r="C19" s="528">
        <f t="shared" ref="C19:J19" si="3">SUM(C14:C18)</f>
        <v>0</v>
      </c>
      <c r="D19" s="165">
        <f t="shared" si="3"/>
        <v>0</v>
      </c>
      <c r="E19" s="165">
        <f t="shared" si="3"/>
        <v>0</v>
      </c>
      <c r="F19" s="165">
        <f t="shared" si="3"/>
        <v>0</v>
      </c>
      <c r="G19" s="165">
        <f t="shared" si="3"/>
        <v>0</v>
      </c>
      <c r="H19" s="165">
        <f t="shared" si="3"/>
        <v>0</v>
      </c>
      <c r="I19" s="165">
        <f t="shared" si="3"/>
        <v>0</v>
      </c>
      <c r="J19" s="164">
        <f t="shared" si="3"/>
        <v>0</v>
      </c>
      <c r="K19" s="11"/>
    </row>
    <row r="20" spans="1:11" x14ac:dyDescent="0.25">
      <c r="A20" s="12" t="s">
        <v>613</v>
      </c>
      <c r="B20" s="13" t="s">
        <v>1132</v>
      </c>
      <c r="C20" s="4"/>
      <c r="D20" s="29"/>
      <c r="E20" s="29"/>
      <c r="F20" s="29"/>
      <c r="G20" s="29"/>
      <c r="H20" s="29"/>
      <c r="I20" s="29"/>
      <c r="J20" s="5"/>
      <c r="K20" s="11"/>
    </row>
    <row r="21" spans="1:11" x14ac:dyDescent="0.25">
      <c r="A21" s="12" t="s">
        <v>611</v>
      </c>
      <c r="B21" s="13" t="s">
        <v>1149</v>
      </c>
      <c r="C21" s="6"/>
      <c r="D21" s="28"/>
      <c r="E21" s="28"/>
      <c r="F21" s="28"/>
      <c r="G21" s="28"/>
      <c r="H21" s="28"/>
      <c r="I21" s="28"/>
      <c r="J21" s="7"/>
      <c r="K21" s="11"/>
    </row>
    <row r="22" spans="1:11" ht="15.75" thickBot="1" x14ac:dyDescent="0.3">
      <c r="A22" s="514" t="s">
        <v>609</v>
      </c>
      <c r="B22" s="14" t="s">
        <v>89</v>
      </c>
      <c r="C22" s="8"/>
      <c r="D22" s="30"/>
      <c r="E22" s="30"/>
      <c r="F22" s="30"/>
      <c r="G22" s="30"/>
      <c r="H22" s="30"/>
      <c r="I22" s="30"/>
      <c r="J22" s="9"/>
      <c r="K22" s="11"/>
    </row>
    <row r="23" spans="1:11" ht="15.75" thickBot="1" x14ac:dyDescent="0.3">
      <c r="A23" s="515" t="s">
        <v>1150</v>
      </c>
      <c r="B23" s="516" t="s">
        <v>1148</v>
      </c>
      <c r="C23" s="526">
        <f t="shared" ref="C23:J23" si="4">SUM(C20:C22)</f>
        <v>0</v>
      </c>
      <c r="D23" s="527">
        <f t="shared" si="4"/>
        <v>0</v>
      </c>
      <c r="E23" s="527">
        <f t="shared" si="4"/>
        <v>0</v>
      </c>
      <c r="F23" s="527">
        <f t="shared" si="4"/>
        <v>0</v>
      </c>
      <c r="G23" s="527">
        <f t="shared" si="4"/>
        <v>0</v>
      </c>
      <c r="H23" s="527">
        <f t="shared" si="4"/>
        <v>0</v>
      </c>
      <c r="I23" s="527">
        <f t="shared" si="4"/>
        <v>0</v>
      </c>
      <c r="J23" s="484">
        <f t="shared" si="4"/>
        <v>0</v>
      </c>
      <c r="K23" s="11"/>
    </row>
    <row r="24" spans="1:11" ht="15.75" thickBot="1" x14ac:dyDescent="0.3">
      <c r="A24" s="21" t="s">
        <v>354</v>
      </c>
      <c r="B24" s="71" t="s">
        <v>1151</v>
      </c>
      <c r="C24" s="310">
        <f t="shared" ref="C24:J24" si="5">C19+C23</f>
        <v>0</v>
      </c>
      <c r="D24" s="447">
        <f t="shared" si="5"/>
        <v>0</v>
      </c>
      <c r="E24" s="447">
        <f t="shared" si="5"/>
        <v>0</v>
      </c>
      <c r="F24" s="447">
        <f t="shared" si="5"/>
        <v>0</v>
      </c>
      <c r="G24" s="447">
        <f t="shared" si="5"/>
        <v>0</v>
      </c>
      <c r="H24" s="447">
        <f t="shared" si="5"/>
        <v>0</v>
      </c>
      <c r="I24" s="447">
        <f t="shared" si="5"/>
        <v>0</v>
      </c>
      <c r="J24" s="448">
        <f t="shared" si="5"/>
        <v>0</v>
      </c>
      <c r="K24" s="11"/>
    </row>
    <row r="25" spans="1:11" ht="16.5" thickBot="1" x14ac:dyDescent="0.3">
      <c r="A25" s="623" t="s">
        <v>352</v>
      </c>
      <c r="B25" s="758" t="s">
        <v>537</v>
      </c>
      <c r="C25" s="759">
        <f t="shared" ref="C25:J25" si="6">C13-C24</f>
        <v>0</v>
      </c>
      <c r="D25" s="760">
        <f t="shared" si="6"/>
        <v>0</v>
      </c>
      <c r="E25" s="760">
        <f t="shared" si="6"/>
        <v>0</v>
      </c>
      <c r="F25" s="760">
        <f t="shared" si="6"/>
        <v>0</v>
      </c>
      <c r="G25" s="760">
        <f t="shared" si="6"/>
        <v>0</v>
      </c>
      <c r="H25" s="760">
        <f t="shared" si="6"/>
        <v>0</v>
      </c>
      <c r="I25" s="760">
        <f t="shared" si="6"/>
        <v>0</v>
      </c>
      <c r="J25" s="195">
        <f t="shared" si="6"/>
        <v>0</v>
      </c>
      <c r="K25" s="11"/>
    </row>
    <row r="26" spans="1:11" ht="15.75" thickBot="1" x14ac:dyDescent="0.3">
      <c r="A26" s="25" t="s">
        <v>350</v>
      </c>
      <c r="B26" s="517" t="s">
        <v>1152</v>
      </c>
      <c r="C26" s="586">
        <v>-8.0000000000000004E-4</v>
      </c>
      <c r="D26" s="587">
        <v>-3.2000000000000002E-3</v>
      </c>
      <c r="E26" s="587">
        <v>-7.1999999999999998E-3</v>
      </c>
      <c r="F26" s="587">
        <v>-1.43E-2</v>
      </c>
      <c r="G26" s="587">
        <v>-2.7699999999999999E-2</v>
      </c>
      <c r="H26" s="587">
        <v>-5.45E-2</v>
      </c>
      <c r="I26" s="587">
        <v>-0.1157</v>
      </c>
      <c r="J26" s="588">
        <v>-0.1784</v>
      </c>
      <c r="K26" s="11"/>
    </row>
    <row r="27" spans="1:11" ht="15.75" thickBot="1" x14ac:dyDescent="0.3">
      <c r="A27" s="515" t="s">
        <v>340</v>
      </c>
      <c r="B27" s="516" t="s">
        <v>1153</v>
      </c>
      <c r="C27" s="478">
        <f>ROUND(C25*C26,0)</f>
        <v>0</v>
      </c>
      <c r="D27" s="161">
        <f t="shared" ref="D27:J27" si="7">ROUND(D25*D26,0)</f>
        <v>0</v>
      </c>
      <c r="E27" s="161">
        <f t="shared" si="7"/>
        <v>0</v>
      </c>
      <c r="F27" s="161">
        <f t="shared" si="7"/>
        <v>0</v>
      </c>
      <c r="G27" s="161">
        <f t="shared" si="7"/>
        <v>0</v>
      </c>
      <c r="H27" s="161">
        <f t="shared" si="7"/>
        <v>0</v>
      </c>
      <c r="I27" s="161">
        <f t="shared" si="7"/>
        <v>0</v>
      </c>
      <c r="J27" s="160">
        <f t="shared" si="7"/>
        <v>0</v>
      </c>
      <c r="K27" s="11"/>
    </row>
    <row r="28" spans="1:11" ht="16.5" thickBot="1" x14ac:dyDescent="0.3">
      <c r="A28" s="761" t="s">
        <v>281</v>
      </c>
      <c r="B28" s="762" t="s">
        <v>1154</v>
      </c>
      <c r="C28" s="628">
        <f>ABS(SUM(C27:J27))</f>
        <v>0</v>
      </c>
      <c r="D28" s="536"/>
      <c r="E28" s="518"/>
      <c r="F28" s="518"/>
      <c r="G28" s="518"/>
      <c r="H28" s="518"/>
      <c r="I28" s="518"/>
      <c r="J28" s="519"/>
      <c r="K28" s="11"/>
    </row>
    <row r="29" spans="1:11" x14ac:dyDescent="0.25">
      <c r="A29" s="11"/>
      <c r="B29" s="11"/>
      <c r="C29" s="11"/>
      <c r="D29" s="11"/>
      <c r="E29" s="11"/>
      <c r="F29" s="11"/>
      <c r="G29" s="11"/>
      <c r="H29" s="11"/>
      <c r="I29" s="11"/>
      <c r="J29" s="11"/>
      <c r="K29" s="11"/>
    </row>
  </sheetData>
  <sheetProtection sheet="1" objects="1" scenarios="1" formatCells="0" formatColumns="0" formatRows="0" selectLockedCells="1"/>
  <dataValidations count="1">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C3:J7 C9:J11 C14:J18 C20:J22" xr:uid="{00000000-0002-0000-1F00-000000000000}">
      <formula1>-1000000000</formula1>
      <formula2>1000000000</formula2>
    </dataValidation>
  </dataValidation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tabColor theme="5" tint="0.79998168889431442"/>
  </sheetPr>
  <dimension ref="A1:K29"/>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RowHeight="15" x14ac:dyDescent="0.25"/>
  <cols>
    <col min="2" max="2" width="34.28515625" bestFit="1" customWidth="1"/>
    <col min="3" max="10" width="16.140625" customWidth="1"/>
    <col min="11" max="11" width="13.5703125" customWidth="1"/>
  </cols>
  <sheetData>
    <row r="1" spans="1:11" ht="15.75" thickBot="1" x14ac:dyDescent="0.3">
      <c r="A1" s="426" t="s">
        <v>1</v>
      </c>
      <c r="B1" s="802" t="s">
        <v>2856</v>
      </c>
      <c r="C1" s="426"/>
      <c r="D1" s="426"/>
      <c r="E1" s="426"/>
      <c r="F1" s="426"/>
      <c r="G1" s="426"/>
      <c r="H1" s="426"/>
      <c r="I1" s="426"/>
      <c r="J1" s="426"/>
      <c r="K1" s="11"/>
    </row>
    <row r="2" spans="1:11" s="385" customFormat="1" ht="45.75" thickBot="1" x14ac:dyDescent="0.3">
      <c r="A2" s="520" t="s">
        <v>0</v>
      </c>
      <c r="B2" s="521" t="s">
        <v>531</v>
      </c>
      <c r="C2" s="523" t="s">
        <v>1116</v>
      </c>
      <c r="D2" s="524" t="s">
        <v>1117</v>
      </c>
      <c r="E2" s="524" t="s">
        <v>1118</v>
      </c>
      <c r="F2" s="524" t="s">
        <v>1119</v>
      </c>
      <c r="G2" s="524" t="s">
        <v>1120</v>
      </c>
      <c r="H2" s="524" t="s">
        <v>1121</v>
      </c>
      <c r="I2" s="524" t="s">
        <v>1122</v>
      </c>
      <c r="J2" s="525" t="s">
        <v>1123</v>
      </c>
      <c r="K2" s="384"/>
    </row>
    <row r="3" spans="1:11" x14ac:dyDescent="0.25">
      <c r="A3" s="23" t="s">
        <v>506</v>
      </c>
      <c r="B3" s="24" t="s">
        <v>1125</v>
      </c>
      <c r="C3" s="4"/>
      <c r="D3" s="29"/>
      <c r="E3" s="29"/>
      <c r="F3" s="29"/>
      <c r="G3" s="29"/>
      <c r="H3" s="29"/>
      <c r="I3" s="29"/>
      <c r="J3" s="5"/>
      <c r="K3" s="11"/>
    </row>
    <row r="4" spans="1:11" x14ac:dyDescent="0.25">
      <c r="A4" s="12" t="s">
        <v>505</v>
      </c>
      <c r="B4" s="13" t="s">
        <v>1126</v>
      </c>
      <c r="C4" s="6"/>
      <c r="D4" s="28"/>
      <c r="E4" s="28"/>
      <c r="F4" s="28"/>
      <c r="G4" s="28"/>
      <c r="H4" s="28"/>
      <c r="I4" s="28"/>
      <c r="J4" s="7"/>
      <c r="K4" s="11"/>
    </row>
    <row r="5" spans="1:11" x14ac:dyDescent="0.25">
      <c r="A5" s="12" t="s">
        <v>503</v>
      </c>
      <c r="B5" s="13" t="s">
        <v>1127</v>
      </c>
      <c r="C5" s="6"/>
      <c r="D5" s="28"/>
      <c r="E5" s="28"/>
      <c r="F5" s="28"/>
      <c r="G5" s="28"/>
      <c r="H5" s="28"/>
      <c r="I5" s="28"/>
      <c r="J5" s="7"/>
      <c r="K5" s="11"/>
    </row>
    <row r="6" spans="1:11" x14ac:dyDescent="0.25">
      <c r="A6" s="12" t="s">
        <v>501</v>
      </c>
      <c r="B6" s="13" t="s">
        <v>1128</v>
      </c>
      <c r="C6" s="6"/>
      <c r="D6" s="28"/>
      <c r="E6" s="28"/>
      <c r="F6" s="28"/>
      <c r="G6" s="28"/>
      <c r="H6" s="28"/>
      <c r="I6" s="28"/>
      <c r="J6" s="7"/>
      <c r="K6" s="11"/>
    </row>
    <row r="7" spans="1:11" ht="15.75" thickBot="1" x14ac:dyDescent="0.3">
      <c r="A7" s="514" t="s">
        <v>499</v>
      </c>
      <c r="B7" s="14" t="s">
        <v>1129</v>
      </c>
      <c r="C7" s="8"/>
      <c r="D7" s="30"/>
      <c r="E7" s="30"/>
      <c r="F7" s="30"/>
      <c r="G7" s="30"/>
      <c r="H7" s="30"/>
      <c r="I7" s="30"/>
      <c r="J7" s="9"/>
      <c r="K7" s="11"/>
    </row>
    <row r="8" spans="1:11" ht="15.75" thickBot="1" x14ac:dyDescent="0.3">
      <c r="A8" s="515" t="s">
        <v>1130</v>
      </c>
      <c r="B8" s="516" t="s">
        <v>1124</v>
      </c>
      <c r="C8" s="528">
        <f>SUM(C3:C7)</f>
        <v>0</v>
      </c>
      <c r="D8" s="165">
        <f t="shared" ref="D8:J8" si="0">SUM(D3:D7)</f>
        <v>0</v>
      </c>
      <c r="E8" s="165">
        <f t="shared" si="0"/>
        <v>0</v>
      </c>
      <c r="F8" s="165">
        <f t="shared" si="0"/>
        <v>0</v>
      </c>
      <c r="G8" s="165">
        <f t="shared" si="0"/>
        <v>0</v>
      </c>
      <c r="H8" s="165">
        <f t="shared" si="0"/>
        <v>0</v>
      </c>
      <c r="I8" s="165">
        <f t="shared" si="0"/>
        <v>0</v>
      </c>
      <c r="J8" s="164">
        <f t="shared" si="0"/>
        <v>0</v>
      </c>
      <c r="K8" s="11"/>
    </row>
    <row r="9" spans="1:11" x14ac:dyDescent="0.25">
      <c r="A9" s="12" t="s">
        <v>496</v>
      </c>
      <c r="B9" s="13" t="s">
        <v>1132</v>
      </c>
      <c r="C9" s="4"/>
      <c r="D9" s="29"/>
      <c r="E9" s="29"/>
      <c r="F9" s="29"/>
      <c r="G9" s="29"/>
      <c r="H9" s="29"/>
      <c r="I9" s="29"/>
      <c r="J9" s="5"/>
      <c r="K9" s="11"/>
    </row>
    <row r="10" spans="1:11" x14ac:dyDescent="0.25">
      <c r="A10" s="12" t="s">
        <v>494</v>
      </c>
      <c r="B10" s="13" t="s">
        <v>1133</v>
      </c>
      <c r="C10" s="6"/>
      <c r="D10" s="28"/>
      <c r="E10" s="28"/>
      <c r="F10" s="28"/>
      <c r="G10" s="28"/>
      <c r="H10" s="28"/>
      <c r="I10" s="28"/>
      <c r="J10" s="7"/>
      <c r="K10" s="11"/>
    </row>
    <row r="11" spans="1:11" ht="15.75" thickBot="1" x14ac:dyDescent="0.3">
      <c r="A11" s="514" t="s">
        <v>492</v>
      </c>
      <c r="B11" s="14" t="s">
        <v>89</v>
      </c>
      <c r="C11" s="8"/>
      <c r="D11" s="30"/>
      <c r="E11" s="30"/>
      <c r="F11" s="30"/>
      <c r="G11" s="30"/>
      <c r="H11" s="30"/>
      <c r="I11" s="30"/>
      <c r="J11" s="9"/>
      <c r="K11" s="11"/>
    </row>
    <row r="12" spans="1:11" ht="15.75" thickBot="1" x14ac:dyDescent="0.3">
      <c r="A12" s="515" t="s">
        <v>1134</v>
      </c>
      <c r="B12" s="516" t="s">
        <v>1131</v>
      </c>
      <c r="C12" s="526">
        <f t="shared" ref="C12:J12" si="1">SUM(C9:C11)</f>
        <v>0</v>
      </c>
      <c r="D12" s="527">
        <f t="shared" si="1"/>
        <v>0</v>
      </c>
      <c r="E12" s="527">
        <f t="shared" si="1"/>
        <v>0</v>
      </c>
      <c r="F12" s="527">
        <f t="shared" si="1"/>
        <v>0</v>
      </c>
      <c r="G12" s="527">
        <f t="shared" si="1"/>
        <v>0</v>
      </c>
      <c r="H12" s="527">
        <f t="shared" si="1"/>
        <v>0</v>
      </c>
      <c r="I12" s="527">
        <f t="shared" si="1"/>
        <v>0</v>
      </c>
      <c r="J12" s="484">
        <f t="shared" si="1"/>
        <v>0</v>
      </c>
      <c r="K12" s="11"/>
    </row>
    <row r="13" spans="1:11" s="257" customFormat="1" ht="15.75" thickBot="1" x14ac:dyDescent="0.3">
      <c r="A13" s="21" t="s">
        <v>364</v>
      </c>
      <c r="B13" s="71" t="s">
        <v>1135</v>
      </c>
      <c r="C13" s="529">
        <f t="shared" ref="C13:J13" si="2">C8+C12</f>
        <v>0</v>
      </c>
      <c r="D13" s="530">
        <f t="shared" si="2"/>
        <v>0</v>
      </c>
      <c r="E13" s="530">
        <f t="shared" si="2"/>
        <v>0</v>
      </c>
      <c r="F13" s="530">
        <f t="shared" si="2"/>
        <v>0</v>
      </c>
      <c r="G13" s="530">
        <f t="shared" si="2"/>
        <v>0</v>
      </c>
      <c r="H13" s="530">
        <f t="shared" si="2"/>
        <v>0</v>
      </c>
      <c r="I13" s="530">
        <f t="shared" si="2"/>
        <v>0</v>
      </c>
      <c r="J13" s="531">
        <f t="shared" si="2"/>
        <v>0</v>
      </c>
      <c r="K13" s="426"/>
    </row>
    <row r="14" spans="1:11" x14ac:dyDescent="0.25">
      <c r="A14" s="12" t="s">
        <v>1137</v>
      </c>
      <c r="B14" s="13" t="s">
        <v>1138</v>
      </c>
      <c r="C14" s="4"/>
      <c r="D14" s="29"/>
      <c r="E14" s="29"/>
      <c r="F14" s="29"/>
      <c r="G14" s="29"/>
      <c r="H14" s="29"/>
      <c r="I14" s="29"/>
      <c r="J14" s="5"/>
      <c r="K14" s="11"/>
    </row>
    <row r="15" spans="1:11" x14ac:dyDescent="0.25">
      <c r="A15" s="12" t="s">
        <v>1139</v>
      </c>
      <c r="B15" s="13" t="s">
        <v>1140</v>
      </c>
      <c r="C15" s="6"/>
      <c r="D15" s="28"/>
      <c r="E15" s="28"/>
      <c r="F15" s="28"/>
      <c r="G15" s="28"/>
      <c r="H15" s="28"/>
      <c r="I15" s="28"/>
      <c r="J15" s="7"/>
      <c r="K15" s="11"/>
    </row>
    <row r="16" spans="1:11" x14ac:dyDescent="0.25">
      <c r="A16" s="12" t="s">
        <v>1141</v>
      </c>
      <c r="B16" s="13" t="s">
        <v>1142</v>
      </c>
      <c r="C16" s="6"/>
      <c r="D16" s="28"/>
      <c r="E16" s="28"/>
      <c r="F16" s="28"/>
      <c r="G16" s="28"/>
      <c r="H16" s="28"/>
      <c r="I16" s="28"/>
      <c r="J16" s="7"/>
      <c r="K16" s="11"/>
    </row>
    <row r="17" spans="1:11" x14ac:dyDescent="0.25">
      <c r="A17" s="12" t="s">
        <v>1143</v>
      </c>
      <c r="B17" s="13" t="s">
        <v>1144</v>
      </c>
      <c r="C17" s="6"/>
      <c r="D17" s="28"/>
      <c r="E17" s="28"/>
      <c r="F17" s="28"/>
      <c r="G17" s="28"/>
      <c r="H17" s="28"/>
      <c r="I17" s="28"/>
      <c r="J17" s="7"/>
      <c r="K17" s="11"/>
    </row>
    <row r="18" spans="1:11" ht="15.75" thickBot="1" x14ac:dyDescent="0.3">
      <c r="A18" s="514" t="s">
        <v>1145</v>
      </c>
      <c r="B18" s="14" t="s">
        <v>1146</v>
      </c>
      <c r="C18" s="8"/>
      <c r="D18" s="30"/>
      <c r="E18" s="30"/>
      <c r="F18" s="30"/>
      <c r="G18" s="30"/>
      <c r="H18" s="30"/>
      <c r="I18" s="30"/>
      <c r="J18" s="9"/>
      <c r="K18" s="11"/>
    </row>
    <row r="19" spans="1:11" ht="15.75" thickBot="1" x14ac:dyDescent="0.3">
      <c r="A19" s="515" t="s">
        <v>1147</v>
      </c>
      <c r="B19" s="516" t="s">
        <v>1136</v>
      </c>
      <c r="C19" s="528">
        <f t="shared" ref="C19:J19" si="3">SUM(C14:C18)</f>
        <v>0</v>
      </c>
      <c r="D19" s="165">
        <f t="shared" si="3"/>
        <v>0</v>
      </c>
      <c r="E19" s="165">
        <f t="shared" si="3"/>
        <v>0</v>
      </c>
      <c r="F19" s="165">
        <f t="shared" si="3"/>
        <v>0</v>
      </c>
      <c r="G19" s="165">
        <f t="shared" si="3"/>
        <v>0</v>
      </c>
      <c r="H19" s="165">
        <f t="shared" si="3"/>
        <v>0</v>
      </c>
      <c r="I19" s="165">
        <f t="shared" si="3"/>
        <v>0</v>
      </c>
      <c r="J19" s="164">
        <f t="shared" si="3"/>
        <v>0</v>
      </c>
      <c r="K19" s="11"/>
    </row>
    <row r="20" spans="1:11" x14ac:dyDescent="0.25">
      <c r="A20" s="12" t="s">
        <v>613</v>
      </c>
      <c r="B20" s="13" t="s">
        <v>1132</v>
      </c>
      <c r="C20" s="4"/>
      <c r="D20" s="29"/>
      <c r="E20" s="29"/>
      <c r="F20" s="29"/>
      <c r="G20" s="29"/>
      <c r="H20" s="29"/>
      <c r="I20" s="29"/>
      <c r="J20" s="5"/>
      <c r="K20" s="11"/>
    </row>
    <row r="21" spans="1:11" x14ac:dyDescent="0.25">
      <c r="A21" s="12" t="s">
        <v>611</v>
      </c>
      <c r="B21" s="13" t="s">
        <v>1149</v>
      </c>
      <c r="C21" s="6"/>
      <c r="D21" s="28"/>
      <c r="E21" s="28"/>
      <c r="F21" s="28"/>
      <c r="G21" s="28"/>
      <c r="H21" s="28"/>
      <c r="I21" s="28"/>
      <c r="J21" s="7"/>
      <c r="K21" s="11"/>
    </row>
    <row r="22" spans="1:11" ht="15.75" thickBot="1" x14ac:dyDescent="0.3">
      <c r="A22" s="514" t="s">
        <v>609</v>
      </c>
      <c r="B22" s="14" t="s">
        <v>89</v>
      </c>
      <c r="C22" s="8"/>
      <c r="D22" s="30"/>
      <c r="E22" s="30"/>
      <c r="F22" s="30"/>
      <c r="G22" s="30"/>
      <c r="H22" s="30"/>
      <c r="I22" s="30"/>
      <c r="J22" s="9"/>
      <c r="K22" s="11"/>
    </row>
    <row r="23" spans="1:11" ht="15.75" thickBot="1" x14ac:dyDescent="0.3">
      <c r="A23" s="515" t="s">
        <v>1150</v>
      </c>
      <c r="B23" s="516" t="s">
        <v>1148</v>
      </c>
      <c r="C23" s="526">
        <f t="shared" ref="C23:J23" si="4">SUM(C20:C22)</f>
        <v>0</v>
      </c>
      <c r="D23" s="527">
        <f t="shared" si="4"/>
        <v>0</v>
      </c>
      <c r="E23" s="527">
        <f t="shared" si="4"/>
        <v>0</v>
      </c>
      <c r="F23" s="527">
        <f t="shared" si="4"/>
        <v>0</v>
      </c>
      <c r="G23" s="527">
        <f t="shared" si="4"/>
        <v>0</v>
      </c>
      <c r="H23" s="527">
        <f t="shared" si="4"/>
        <v>0</v>
      </c>
      <c r="I23" s="527">
        <f t="shared" si="4"/>
        <v>0</v>
      </c>
      <c r="J23" s="484">
        <f t="shared" si="4"/>
        <v>0</v>
      </c>
      <c r="K23" s="11"/>
    </row>
    <row r="24" spans="1:11" ht="15.75" thickBot="1" x14ac:dyDescent="0.3">
      <c r="A24" s="21" t="s">
        <v>354</v>
      </c>
      <c r="B24" s="71" t="s">
        <v>1151</v>
      </c>
      <c r="C24" s="310">
        <f t="shared" ref="C24:J24" si="5">C19+C23</f>
        <v>0</v>
      </c>
      <c r="D24" s="447">
        <f t="shared" si="5"/>
        <v>0</v>
      </c>
      <c r="E24" s="447">
        <f t="shared" si="5"/>
        <v>0</v>
      </c>
      <c r="F24" s="447">
        <f t="shared" si="5"/>
        <v>0</v>
      </c>
      <c r="G24" s="447">
        <f t="shared" si="5"/>
        <v>0</v>
      </c>
      <c r="H24" s="447">
        <f t="shared" si="5"/>
        <v>0</v>
      </c>
      <c r="I24" s="447">
        <f t="shared" si="5"/>
        <v>0</v>
      </c>
      <c r="J24" s="448">
        <f t="shared" si="5"/>
        <v>0</v>
      </c>
      <c r="K24" s="11"/>
    </row>
    <row r="25" spans="1:11" ht="16.5" thickBot="1" x14ac:dyDescent="0.3">
      <c r="A25" s="623" t="s">
        <v>352</v>
      </c>
      <c r="B25" s="758" t="s">
        <v>537</v>
      </c>
      <c r="C25" s="759">
        <f t="shared" ref="C25:J25" si="6">C13-C24</f>
        <v>0</v>
      </c>
      <c r="D25" s="760">
        <f t="shared" si="6"/>
        <v>0</v>
      </c>
      <c r="E25" s="760">
        <f t="shared" si="6"/>
        <v>0</v>
      </c>
      <c r="F25" s="760">
        <f t="shared" si="6"/>
        <v>0</v>
      </c>
      <c r="G25" s="760">
        <f t="shared" si="6"/>
        <v>0</v>
      </c>
      <c r="H25" s="760">
        <f t="shared" si="6"/>
        <v>0</v>
      </c>
      <c r="I25" s="760">
        <f t="shared" si="6"/>
        <v>0</v>
      </c>
      <c r="J25" s="195">
        <f t="shared" si="6"/>
        <v>0</v>
      </c>
      <c r="K25" s="11"/>
    </row>
    <row r="26" spans="1:11" ht="15.75" thickBot="1" x14ac:dyDescent="0.3">
      <c r="A26" s="25" t="s">
        <v>350</v>
      </c>
      <c r="B26" s="517" t="s">
        <v>1152</v>
      </c>
      <c r="C26" s="586">
        <v>-8.0000000000000004E-4</v>
      </c>
      <c r="D26" s="587">
        <v>-3.2000000000000002E-3</v>
      </c>
      <c r="E26" s="587">
        <v>-7.1999999999999998E-3</v>
      </c>
      <c r="F26" s="587">
        <v>-1.43E-2</v>
      </c>
      <c r="G26" s="587">
        <v>-2.7699999999999999E-2</v>
      </c>
      <c r="H26" s="587">
        <v>-5.45E-2</v>
      </c>
      <c r="I26" s="587">
        <v>-0.1157</v>
      </c>
      <c r="J26" s="588">
        <v>-0.1784</v>
      </c>
      <c r="K26" s="11"/>
    </row>
    <row r="27" spans="1:11" ht="15.75" thickBot="1" x14ac:dyDescent="0.3">
      <c r="A27" s="515" t="s">
        <v>340</v>
      </c>
      <c r="B27" s="516" t="s">
        <v>1153</v>
      </c>
      <c r="C27" s="478">
        <f>ROUND(C25*C26,0)</f>
        <v>0</v>
      </c>
      <c r="D27" s="161">
        <f t="shared" ref="D27:J27" si="7">ROUND(D25*D26,0)</f>
        <v>0</v>
      </c>
      <c r="E27" s="161">
        <f t="shared" si="7"/>
        <v>0</v>
      </c>
      <c r="F27" s="161">
        <f t="shared" si="7"/>
        <v>0</v>
      </c>
      <c r="G27" s="161">
        <f t="shared" si="7"/>
        <v>0</v>
      </c>
      <c r="H27" s="161">
        <f t="shared" si="7"/>
        <v>0</v>
      </c>
      <c r="I27" s="161">
        <f t="shared" si="7"/>
        <v>0</v>
      </c>
      <c r="J27" s="160">
        <f t="shared" si="7"/>
        <v>0</v>
      </c>
      <c r="K27" s="11"/>
    </row>
    <row r="28" spans="1:11" ht="16.5" thickBot="1" x14ac:dyDescent="0.3">
      <c r="A28" s="761" t="s">
        <v>281</v>
      </c>
      <c r="B28" s="762" t="s">
        <v>1154</v>
      </c>
      <c r="C28" s="628">
        <f>ABS(SUM(C27:J27))</f>
        <v>0</v>
      </c>
      <c r="D28" s="536"/>
      <c r="E28" s="518"/>
      <c r="F28" s="518"/>
      <c r="G28" s="518"/>
      <c r="H28" s="518"/>
      <c r="I28" s="518"/>
      <c r="J28" s="519"/>
      <c r="K28" s="11"/>
    </row>
    <row r="29" spans="1:11" x14ac:dyDescent="0.25">
      <c r="A29" s="11"/>
      <c r="B29" s="11"/>
      <c r="C29" s="11"/>
      <c r="D29" s="11"/>
      <c r="E29" s="11"/>
      <c r="F29" s="11"/>
      <c r="G29" s="11"/>
      <c r="H29" s="11"/>
      <c r="I29" s="11"/>
      <c r="J29" s="11"/>
      <c r="K29" s="11"/>
    </row>
  </sheetData>
  <sheetProtection sheet="1" objects="1" scenarios="1" formatCells="0" formatColumns="0" formatRows="0" selectLockedCells="1"/>
  <dataValidations count="1">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C3:J7 C9:J11 C14:J18 C20:J22" xr:uid="{00000000-0002-0000-2000-000000000000}">
      <formula1>-1000000000</formula1>
      <formula2>1000000000</formula2>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dimension ref="A1:H21"/>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RowHeight="15" x14ac:dyDescent="0.25"/>
  <cols>
    <col min="2" max="2" width="38.85546875" bestFit="1" customWidth="1"/>
    <col min="3" max="3" width="10.140625" bestFit="1" customWidth="1"/>
  </cols>
  <sheetData>
    <row r="1" spans="1:8" s="257" customFormat="1" ht="15.75" thickBot="1" x14ac:dyDescent="0.3">
      <c r="A1" s="424" t="s">
        <v>1</v>
      </c>
      <c r="B1" s="775" t="s">
        <v>2856</v>
      </c>
      <c r="C1" s="424"/>
      <c r="D1" s="424"/>
      <c r="E1" s="424"/>
    </row>
    <row r="2" spans="1:8" ht="15.75" thickBot="1" x14ac:dyDescent="0.3">
      <c r="A2" s="406" t="s">
        <v>0</v>
      </c>
      <c r="B2" s="246" t="s">
        <v>6</v>
      </c>
      <c r="C2" s="246" t="s">
        <v>1155</v>
      </c>
      <c r="D2" s="247" t="s">
        <v>1156</v>
      </c>
      <c r="E2" s="244"/>
      <c r="H2" t="s">
        <v>1157</v>
      </c>
    </row>
    <row r="3" spans="1:8" x14ac:dyDescent="0.25">
      <c r="A3" s="400" t="s">
        <v>371</v>
      </c>
      <c r="B3" s="248" t="s">
        <v>1158</v>
      </c>
      <c r="C3" s="60"/>
      <c r="D3" s="31"/>
      <c r="E3" s="244"/>
      <c r="H3" t="s">
        <v>1157</v>
      </c>
    </row>
    <row r="4" spans="1:8" x14ac:dyDescent="0.25">
      <c r="A4" s="401" t="s">
        <v>369</v>
      </c>
      <c r="B4" s="249" t="s">
        <v>1159</v>
      </c>
      <c r="C4" s="61"/>
      <c r="D4" s="32"/>
      <c r="E4" s="244"/>
      <c r="H4" t="s">
        <v>1157</v>
      </c>
    </row>
    <row r="5" spans="1:8" ht="15.75" thickBot="1" x14ac:dyDescent="0.3">
      <c r="A5" s="401" t="s">
        <v>367</v>
      </c>
      <c r="B5" s="249" t="s">
        <v>1160</v>
      </c>
      <c r="C5" s="61"/>
      <c r="D5" s="32"/>
      <c r="E5" s="244"/>
      <c r="H5" t="s">
        <v>1157</v>
      </c>
    </row>
    <row r="6" spans="1:8" x14ac:dyDescent="0.25">
      <c r="A6" s="401" t="s">
        <v>431</v>
      </c>
      <c r="B6" s="249" t="s">
        <v>1161</v>
      </c>
      <c r="C6" s="61"/>
      <c r="D6" s="532"/>
      <c r="E6" s="244"/>
      <c r="H6" t="s">
        <v>1157</v>
      </c>
    </row>
    <row r="7" spans="1:8" ht="15.75" thickBot="1" x14ac:dyDescent="0.3">
      <c r="A7" s="407" t="s">
        <v>425</v>
      </c>
      <c r="B7" s="250" t="s">
        <v>1162</v>
      </c>
      <c r="C7" s="61"/>
      <c r="D7" s="533"/>
      <c r="E7" s="244"/>
      <c r="H7" t="s">
        <v>1157</v>
      </c>
    </row>
    <row r="8" spans="1:8" ht="15.75" thickBot="1" x14ac:dyDescent="0.3">
      <c r="A8" s="406" t="s">
        <v>420</v>
      </c>
      <c r="B8" s="730" t="s">
        <v>1163</v>
      </c>
      <c r="C8" s="326">
        <f>C3+C4-C5-C6+C7</f>
        <v>0</v>
      </c>
      <c r="D8" s="282">
        <f>D3+D4-D5</f>
        <v>0</v>
      </c>
      <c r="E8" s="244"/>
    </row>
    <row r="9" spans="1:8" x14ac:dyDescent="0.25">
      <c r="A9" s="400" t="s">
        <v>418</v>
      </c>
      <c r="B9" s="248" t="s">
        <v>1164</v>
      </c>
      <c r="C9" s="61"/>
      <c r="D9" s="534"/>
      <c r="E9" s="244"/>
      <c r="H9" t="s">
        <v>1157</v>
      </c>
    </row>
    <row r="10" spans="1:8" x14ac:dyDescent="0.25">
      <c r="A10" s="401" t="s">
        <v>455</v>
      </c>
      <c r="B10" s="249" t="s">
        <v>1165</v>
      </c>
      <c r="C10" s="61"/>
      <c r="D10" s="535"/>
      <c r="E10" s="244"/>
    </row>
    <row r="11" spans="1:8" x14ac:dyDescent="0.25">
      <c r="A11" s="401" t="s">
        <v>1166</v>
      </c>
      <c r="B11" s="249" t="s">
        <v>1167</v>
      </c>
      <c r="C11" s="61"/>
      <c r="D11" s="535"/>
      <c r="E11" s="244"/>
    </row>
    <row r="12" spans="1:8" x14ac:dyDescent="0.25">
      <c r="A12" s="401" t="s">
        <v>1168</v>
      </c>
      <c r="B12" s="249" t="s">
        <v>1169</v>
      </c>
      <c r="C12" s="61"/>
      <c r="D12" s="535"/>
      <c r="E12" s="244"/>
    </row>
    <row r="13" spans="1:8" x14ac:dyDescent="0.25">
      <c r="A13" s="401" t="s">
        <v>1170</v>
      </c>
      <c r="B13" s="249" t="s">
        <v>1171</v>
      </c>
      <c r="C13" s="61"/>
      <c r="D13" s="535"/>
      <c r="E13" s="244"/>
    </row>
    <row r="14" spans="1:8" x14ac:dyDescent="0.25">
      <c r="A14" s="401" t="s">
        <v>1172</v>
      </c>
      <c r="B14" s="249" t="s">
        <v>1173</v>
      </c>
      <c r="C14" s="61"/>
      <c r="D14" s="535"/>
      <c r="E14" s="244"/>
    </row>
    <row r="15" spans="1:8" x14ac:dyDescent="0.25">
      <c r="A15" s="401" t="s">
        <v>1174</v>
      </c>
      <c r="B15" s="249" t="s">
        <v>1175</v>
      </c>
      <c r="C15" s="61"/>
      <c r="D15" s="535"/>
      <c r="E15" s="244"/>
    </row>
    <row r="16" spans="1:8" x14ac:dyDescent="0.25">
      <c r="A16" s="401" t="s">
        <v>1176</v>
      </c>
      <c r="B16" s="249" t="s">
        <v>1177</v>
      </c>
      <c r="C16" s="61"/>
      <c r="D16" s="535"/>
      <c r="E16" s="244"/>
    </row>
    <row r="17" spans="1:5" x14ac:dyDescent="0.25">
      <c r="A17" s="401" t="s">
        <v>1178</v>
      </c>
      <c r="B17" s="249" t="s">
        <v>1179</v>
      </c>
      <c r="C17" s="61"/>
      <c r="D17" s="535"/>
      <c r="E17" s="244"/>
    </row>
    <row r="18" spans="1:5" x14ac:dyDescent="0.25">
      <c r="A18" s="401" t="s">
        <v>1180</v>
      </c>
      <c r="B18" s="249" t="s">
        <v>1181</v>
      </c>
      <c r="C18" s="61"/>
      <c r="D18" s="535"/>
      <c r="E18" s="244"/>
    </row>
    <row r="19" spans="1:5" x14ac:dyDescent="0.25">
      <c r="A19" s="401" t="s">
        <v>1182</v>
      </c>
      <c r="B19" s="249" t="s">
        <v>1183</v>
      </c>
      <c r="C19" s="61"/>
      <c r="D19" s="535"/>
      <c r="E19" s="244"/>
    </row>
    <row r="20" spans="1:5" ht="15.75" thickBot="1" x14ac:dyDescent="0.3">
      <c r="A20" s="402" t="s">
        <v>1184</v>
      </c>
      <c r="B20" s="403" t="s">
        <v>1185</v>
      </c>
      <c r="C20" s="64"/>
      <c r="D20" s="533"/>
      <c r="E20" s="244"/>
    </row>
    <row r="21" spans="1:5" x14ac:dyDescent="0.25">
      <c r="A21" s="244"/>
      <c r="B21" s="244"/>
      <c r="C21" s="244"/>
      <c r="D21" s="244"/>
      <c r="E21" s="244"/>
    </row>
  </sheetData>
  <sheetProtection sheet="1" objects="1" scenarios="1" formatCells="0" formatColumns="0" formatRows="0" selectLockedCells="1"/>
  <dataValidations count="1">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C3:D5 C6 C7 C9:C20" xr:uid="{00000000-0002-0000-2100-000000000000}">
      <formula1>-1000000000</formula1>
      <formula2>1000000000</formula2>
    </dataValidation>
  </dataValidation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A1:D10"/>
  <sheetViews>
    <sheetView workbookViewId="0">
      <selection activeCell="C3" sqref="C3"/>
    </sheetView>
  </sheetViews>
  <sheetFormatPr defaultRowHeight="15" x14ac:dyDescent="0.25"/>
  <cols>
    <col min="2" max="2" width="18.7109375" bestFit="1" customWidth="1"/>
    <col min="3" max="3" width="17.85546875" customWidth="1"/>
  </cols>
  <sheetData>
    <row r="1" spans="1:4" ht="15.75" thickBot="1" x14ac:dyDescent="0.3">
      <c r="A1" s="96" t="s">
        <v>1</v>
      </c>
      <c r="B1" s="381" t="s">
        <v>2874</v>
      </c>
      <c r="C1" s="74"/>
      <c r="D1" s="74"/>
    </row>
    <row r="2" spans="1:4" ht="15.75" thickBot="1" x14ac:dyDescent="0.3">
      <c r="A2" s="120" t="s">
        <v>0</v>
      </c>
      <c r="B2" s="121" t="s">
        <v>6</v>
      </c>
      <c r="C2" s="306" t="s">
        <v>625</v>
      </c>
      <c r="D2" s="74"/>
    </row>
    <row r="3" spans="1:4" x14ac:dyDescent="0.25">
      <c r="A3" s="115" t="s">
        <v>506</v>
      </c>
      <c r="B3" s="116" t="s">
        <v>1186</v>
      </c>
      <c r="C3" s="31"/>
      <c r="D3" s="74"/>
    </row>
    <row r="4" spans="1:4" x14ac:dyDescent="0.25">
      <c r="A4" s="118" t="s">
        <v>505</v>
      </c>
      <c r="B4" s="117" t="s">
        <v>1187</v>
      </c>
      <c r="C4" s="32"/>
      <c r="D4" s="74"/>
    </row>
    <row r="5" spans="1:4" ht="15.75" thickBot="1" x14ac:dyDescent="0.3">
      <c r="A5" s="136" t="s">
        <v>503</v>
      </c>
      <c r="B5" s="109" t="s">
        <v>1188</v>
      </c>
      <c r="C5" s="32"/>
      <c r="D5" s="74"/>
    </row>
    <row r="6" spans="1:4" ht="15.75" thickBot="1" x14ac:dyDescent="0.3">
      <c r="A6" s="120" t="s">
        <v>1130</v>
      </c>
      <c r="B6" s="121" t="s">
        <v>1189</v>
      </c>
      <c r="C6" s="282">
        <f>SUM(C3:C5)</f>
        <v>0</v>
      </c>
      <c r="D6" s="74"/>
    </row>
    <row r="7" spans="1:4" x14ac:dyDescent="0.25">
      <c r="A7" s="115" t="s">
        <v>369</v>
      </c>
      <c r="B7" s="116" t="s">
        <v>1190</v>
      </c>
      <c r="C7" s="32"/>
      <c r="D7" s="74"/>
    </row>
    <row r="8" spans="1:4" ht="15.75" thickBot="1" x14ac:dyDescent="0.3">
      <c r="A8" s="136" t="s">
        <v>367</v>
      </c>
      <c r="B8" s="109" t="s">
        <v>1191</v>
      </c>
      <c r="C8" s="32"/>
      <c r="D8" s="74"/>
    </row>
    <row r="9" spans="1:4" ht="16.5" thickBot="1" x14ac:dyDescent="0.3">
      <c r="A9" s="709" t="s">
        <v>364</v>
      </c>
      <c r="B9" s="710" t="s">
        <v>1192</v>
      </c>
      <c r="C9" s="628">
        <f>SUM(C6:C8)</f>
        <v>0</v>
      </c>
      <c r="D9" s="74"/>
    </row>
    <row r="10" spans="1:4" x14ac:dyDescent="0.25">
      <c r="A10" s="74"/>
      <c r="B10" s="74"/>
      <c r="C10" s="74"/>
      <c r="D10" s="74"/>
    </row>
  </sheetData>
  <sheetProtection sheet="1" objects="1" scenarios="1" formatCells="0" formatColumns="0" formatRows="0" selectLockedCells="1"/>
  <dataValidations count="1">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C3:C5 C7:C8" xr:uid="{00000000-0002-0000-2200-000000000000}">
      <formula1>-1000000000</formula1>
      <formula2>1000000000</formula2>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2C7399EF-EAE3-49EC-B03F-70E650121E0A}">
            <xm:f>$C$9&lt;&gt;'2.1 BS Assets'!$G$43</xm:f>
            <x14:dxf>
              <font>
                <b/>
                <i val="0"/>
                <color theme="7"/>
              </font>
              <fill>
                <patternFill>
                  <bgColor theme="7" tint="0.79998168889431442"/>
                </patternFill>
              </fill>
            </x14:dxf>
          </x14:cfRule>
          <xm:sqref>C9</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L14"/>
  <sheetViews>
    <sheetView workbookViewId="0">
      <selection activeCell="C3" sqref="C3"/>
    </sheetView>
  </sheetViews>
  <sheetFormatPr defaultRowHeight="15" x14ac:dyDescent="0.25"/>
  <cols>
    <col min="2" max="2" width="32.28515625" bestFit="1" customWidth="1"/>
    <col min="3" max="8" width="19.42578125" customWidth="1"/>
    <col min="9" max="9" width="11.42578125" customWidth="1"/>
  </cols>
  <sheetData>
    <row r="1" spans="1:12" s="257" customFormat="1" ht="15.75" thickBot="1" x14ac:dyDescent="0.3">
      <c r="A1" s="96" t="s">
        <v>1</v>
      </c>
      <c r="B1" s="381" t="s">
        <v>2874</v>
      </c>
      <c r="C1" s="96"/>
      <c r="D1" s="96"/>
      <c r="E1" s="96"/>
      <c r="F1" s="96"/>
      <c r="G1" s="96"/>
      <c r="H1" s="96"/>
      <c r="I1" s="96"/>
    </row>
    <row r="2" spans="1:12" s="257" customFormat="1" ht="15.75" thickBot="1" x14ac:dyDescent="0.3">
      <c r="A2" s="120" t="s">
        <v>0</v>
      </c>
      <c r="B2" s="121" t="s">
        <v>6</v>
      </c>
      <c r="C2" s="439" t="s">
        <v>1196</v>
      </c>
      <c r="D2" s="26" t="s">
        <v>1197</v>
      </c>
      <c r="E2" s="26" t="s">
        <v>1198</v>
      </c>
      <c r="F2" s="26" t="s">
        <v>1199</v>
      </c>
      <c r="G2" s="26" t="s">
        <v>1200</v>
      </c>
      <c r="H2" s="27" t="s">
        <v>1201</v>
      </c>
      <c r="I2" s="96"/>
      <c r="L2" s="257" t="s">
        <v>1157</v>
      </c>
    </row>
    <row r="3" spans="1:12" x14ac:dyDescent="0.25">
      <c r="A3" s="115" t="s">
        <v>371</v>
      </c>
      <c r="B3" s="116" t="s">
        <v>1202</v>
      </c>
      <c r="C3" s="4"/>
      <c r="D3" s="29"/>
      <c r="E3" s="29"/>
      <c r="F3" s="29"/>
      <c r="G3" s="29"/>
      <c r="H3" s="5"/>
      <c r="I3" s="74"/>
      <c r="L3" t="s">
        <v>1157</v>
      </c>
    </row>
    <row r="4" spans="1:12" x14ac:dyDescent="0.25">
      <c r="A4" s="118" t="s">
        <v>369</v>
      </c>
      <c r="B4" s="117" t="s">
        <v>1203</v>
      </c>
      <c r="C4" s="6"/>
      <c r="D4" s="28"/>
      <c r="E4" s="28"/>
      <c r="F4" s="28"/>
      <c r="G4" s="28"/>
      <c r="H4" s="7"/>
      <c r="I4" s="74"/>
      <c r="L4" t="s">
        <v>1157</v>
      </c>
    </row>
    <row r="5" spans="1:12" x14ac:dyDescent="0.25">
      <c r="A5" s="118" t="s">
        <v>367</v>
      </c>
      <c r="B5" s="117" t="s">
        <v>1204</v>
      </c>
      <c r="C5" s="6"/>
      <c r="D5" s="28"/>
      <c r="E5" s="28"/>
      <c r="F5" s="28"/>
      <c r="G5" s="28"/>
      <c r="H5" s="7"/>
      <c r="I5" s="74"/>
      <c r="L5" t="s">
        <v>1157</v>
      </c>
    </row>
    <row r="6" spans="1:12" x14ac:dyDescent="0.25">
      <c r="A6" s="118" t="s">
        <v>431</v>
      </c>
      <c r="B6" s="117" t="s">
        <v>1205</v>
      </c>
      <c r="C6" s="6"/>
      <c r="D6" s="28"/>
      <c r="E6" s="28"/>
      <c r="F6" s="28"/>
      <c r="G6" s="28"/>
      <c r="H6" s="7"/>
      <c r="I6" s="74"/>
      <c r="L6" t="s">
        <v>1157</v>
      </c>
    </row>
    <row r="7" spans="1:12" x14ac:dyDescent="0.25">
      <c r="A7" s="118" t="s">
        <v>425</v>
      </c>
      <c r="B7" s="117" t="s">
        <v>1206</v>
      </c>
      <c r="C7" s="6"/>
      <c r="D7" s="28"/>
      <c r="E7" s="28"/>
      <c r="F7" s="28"/>
      <c r="G7" s="28"/>
      <c r="H7" s="7"/>
      <c r="I7" s="74"/>
      <c r="L7" t="s">
        <v>1157</v>
      </c>
    </row>
    <row r="8" spans="1:12" x14ac:dyDescent="0.25">
      <c r="A8" s="118" t="s">
        <v>420</v>
      </c>
      <c r="B8" s="117" t="s">
        <v>1207</v>
      </c>
      <c r="C8" s="6"/>
      <c r="D8" s="28"/>
      <c r="E8" s="28"/>
      <c r="F8" s="28"/>
      <c r="G8" s="28"/>
      <c r="H8" s="7"/>
      <c r="I8" s="74"/>
      <c r="L8" t="s">
        <v>1157</v>
      </c>
    </row>
    <row r="9" spans="1:12" x14ac:dyDescent="0.25">
      <c r="A9" s="118" t="s">
        <v>418</v>
      </c>
      <c r="B9" s="117" t="s">
        <v>1208</v>
      </c>
      <c r="C9" s="6"/>
      <c r="D9" s="28"/>
      <c r="E9" s="28"/>
      <c r="F9" s="28"/>
      <c r="G9" s="28"/>
      <c r="H9" s="7"/>
      <c r="I9" s="74"/>
      <c r="L9" t="s">
        <v>1157</v>
      </c>
    </row>
    <row r="10" spans="1:12" x14ac:dyDescent="0.25">
      <c r="A10" s="118" t="s">
        <v>455</v>
      </c>
      <c r="B10" s="117" t="s">
        <v>1209</v>
      </c>
      <c r="C10" s="6"/>
      <c r="D10" s="28"/>
      <c r="E10" s="28"/>
      <c r="F10" s="28"/>
      <c r="G10" s="28"/>
      <c r="H10" s="7"/>
      <c r="I10" s="74"/>
      <c r="L10" t="s">
        <v>1157</v>
      </c>
    </row>
    <row r="11" spans="1:12" ht="15.75" thickBot="1" x14ac:dyDescent="0.3">
      <c r="A11" s="136" t="s">
        <v>453</v>
      </c>
      <c r="B11" s="109" t="s">
        <v>1210</v>
      </c>
      <c r="C11" s="8"/>
      <c r="D11" s="30"/>
      <c r="E11" s="30"/>
      <c r="F11" s="30"/>
      <c r="G11" s="30"/>
      <c r="H11" s="9"/>
      <c r="I11" s="74"/>
      <c r="L11" t="s">
        <v>1157</v>
      </c>
    </row>
    <row r="12" spans="1:12" ht="15.75" thickBot="1" x14ac:dyDescent="0.3">
      <c r="A12" s="120" t="s">
        <v>364</v>
      </c>
      <c r="B12" s="121" t="s">
        <v>1211</v>
      </c>
      <c r="C12" s="323">
        <f>SUM(C3:C11)</f>
        <v>0</v>
      </c>
      <c r="D12" s="708">
        <f t="shared" ref="D12:H12" si="0">SUM(D3:D11)</f>
        <v>0</v>
      </c>
      <c r="E12" s="708">
        <f t="shared" si="0"/>
        <v>0</v>
      </c>
      <c r="F12" s="708">
        <f t="shared" si="0"/>
        <v>0</v>
      </c>
      <c r="G12" s="708">
        <f t="shared" si="0"/>
        <v>0</v>
      </c>
      <c r="H12" s="198">
        <f t="shared" si="0"/>
        <v>0</v>
      </c>
      <c r="I12" s="74"/>
      <c r="L12" t="s">
        <v>1157</v>
      </c>
    </row>
    <row r="13" spans="1:12" ht="16.5" thickBot="1" x14ac:dyDescent="0.3">
      <c r="A13" s="636" t="s">
        <v>288</v>
      </c>
      <c r="B13" s="637" t="s">
        <v>1212</v>
      </c>
      <c r="C13" s="712">
        <f>SUM(C12:H12)</f>
        <v>0</v>
      </c>
      <c r="D13" s="536"/>
      <c r="E13" s="518"/>
      <c r="F13" s="518"/>
      <c r="G13" s="518"/>
      <c r="H13" s="519"/>
      <c r="I13" s="74"/>
    </row>
    <row r="14" spans="1:12" x14ac:dyDescent="0.25">
      <c r="A14" s="74"/>
      <c r="B14" s="74"/>
      <c r="C14" s="74"/>
      <c r="D14" s="74"/>
      <c r="E14" s="74"/>
      <c r="F14" s="74"/>
      <c r="G14" s="74"/>
      <c r="H14" s="74"/>
      <c r="I14" s="74"/>
    </row>
  </sheetData>
  <sheetProtection sheet="1" objects="1" scenarios="1" formatCells="0" formatColumns="0" formatRows="0" selectLockedCells="1"/>
  <dataValidations count="1">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C3:H11" xr:uid="{00000000-0002-0000-2300-000000000000}">
      <formula1>-1000000000</formula1>
      <formula2>1000000000</formula2>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C5BB3091-DF38-4EBC-BB33-0C2BABD12EB4}">
            <xm:f>ABS(('2.3 BS Liabilities'!$C$14)-($C$13))&gt;1</xm:f>
            <x14:dxf>
              <font>
                <b/>
                <i val="0"/>
                <color theme="7"/>
              </font>
              <fill>
                <patternFill>
                  <bgColor theme="7" tint="0.79998168889431442"/>
                </patternFill>
              </fill>
            </x14:dxf>
          </x14:cfRule>
          <xm:sqref>C13</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dimension ref="A1:F32"/>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RowHeight="15" x14ac:dyDescent="0.25"/>
  <cols>
    <col min="1" max="1" width="7.85546875" bestFit="1" customWidth="1"/>
    <col min="2" max="2" width="46.7109375" bestFit="1" customWidth="1"/>
    <col min="3" max="5" width="17" customWidth="1"/>
  </cols>
  <sheetData>
    <row r="1" spans="1:6" ht="15.75" thickBot="1" x14ac:dyDescent="0.3">
      <c r="A1" s="96" t="s">
        <v>1</v>
      </c>
      <c r="B1" s="381" t="s">
        <v>2874</v>
      </c>
      <c r="C1" s="96"/>
      <c r="D1" s="96"/>
      <c r="E1" s="96"/>
      <c r="F1" s="74"/>
    </row>
    <row r="2" spans="1:6" ht="15.75" thickBot="1" x14ac:dyDescent="0.3">
      <c r="A2" s="439" t="s">
        <v>0</v>
      </c>
      <c r="B2" s="440" t="s">
        <v>6</v>
      </c>
      <c r="C2" s="439" t="s">
        <v>1213</v>
      </c>
      <c r="D2" s="26" t="s">
        <v>1214</v>
      </c>
      <c r="E2" s="27" t="s">
        <v>373</v>
      </c>
      <c r="F2" s="74"/>
    </row>
    <row r="3" spans="1:6" x14ac:dyDescent="0.25">
      <c r="A3" s="125" t="s">
        <v>371</v>
      </c>
      <c r="B3" s="110" t="s">
        <v>1215</v>
      </c>
      <c r="C3" s="4"/>
      <c r="D3" s="5"/>
      <c r="E3" s="91">
        <f>C3+D3</f>
        <v>0</v>
      </c>
      <c r="F3" s="74"/>
    </row>
    <row r="4" spans="1:6" x14ac:dyDescent="0.25">
      <c r="A4" s="118" t="s">
        <v>369</v>
      </c>
      <c r="B4" s="117" t="s">
        <v>1216</v>
      </c>
      <c r="C4" s="6"/>
      <c r="D4" s="7"/>
      <c r="E4" s="92">
        <f t="shared" ref="E4:E28" si="0">C4+D4</f>
        <v>0</v>
      </c>
      <c r="F4" s="74"/>
    </row>
    <row r="5" spans="1:6" x14ac:dyDescent="0.25">
      <c r="A5" s="118" t="s">
        <v>367</v>
      </c>
      <c r="B5" s="117" t="s">
        <v>1217</v>
      </c>
      <c r="C5" s="6"/>
      <c r="D5" s="7"/>
      <c r="E5" s="92">
        <f t="shared" si="0"/>
        <v>0</v>
      </c>
      <c r="F5" s="74"/>
    </row>
    <row r="6" spans="1:6" x14ac:dyDescent="0.25">
      <c r="A6" s="118" t="s">
        <v>431</v>
      </c>
      <c r="B6" s="117" t="s">
        <v>1218</v>
      </c>
      <c r="C6" s="6"/>
      <c r="D6" s="7"/>
      <c r="E6" s="92">
        <f t="shared" si="0"/>
        <v>0</v>
      </c>
      <c r="F6" s="74"/>
    </row>
    <row r="7" spans="1:6" x14ac:dyDescent="0.25">
      <c r="A7" s="118" t="s">
        <v>429</v>
      </c>
      <c r="B7" s="117" t="s">
        <v>1219</v>
      </c>
      <c r="C7" s="6"/>
      <c r="D7" s="7"/>
      <c r="E7" s="92">
        <f t="shared" si="0"/>
        <v>0</v>
      </c>
      <c r="F7" s="74"/>
    </row>
    <row r="8" spans="1:6" x14ac:dyDescent="0.25">
      <c r="A8" s="118" t="s">
        <v>427</v>
      </c>
      <c r="B8" s="117" t="s">
        <v>1220</v>
      </c>
      <c r="C8" s="6"/>
      <c r="D8" s="7"/>
      <c r="E8" s="92">
        <f t="shared" si="0"/>
        <v>0</v>
      </c>
      <c r="F8" s="74"/>
    </row>
    <row r="9" spans="1:6" x14ac:dyDescent="0.25">
      <c r="A9" s="118" t="s">
        <v>1221</v>
      </c>
      <c r="B9" s="117" t="s">
        <v>1222</v>
      </c>
      <c r="C9" s="6"/>
      <c r="D9" s="7"/>
      <c r="E9" s="92">
        <f t="shared" si="0"/>
        <v>0</v>
      </c>
      <c r="F9" s="74"/>
    </row>
    <row r="10" spans="1:6" x14ac:dyDescent="0.25">
      <c r="A10" s="118" t="s">
        <v>1223</v>
      </c>
      <c r="B10" s="117" t="s">
        <v>1224</v>
      </c>
      <c r="C10" s="6"/>
      <c r="D10" s="7"/>
      <c r="E10" s="92">
        <f t="shared" si="0"/>
        <v>0</v>
      </c>
      <c r="F10" s="74"/>
    </row>
    <row r="11" spans="1:6" x14ac:dyDescent="0.25">
      <c r="A11" s="118" t="s">
        <v>1225</v>
      </c>
      <c r="B11" s="117" t="s">
        <v>1226</v>
      </c>
      <c r="C11" s="6"/>
      <c r="D11" s="7"/>
      <c r="E11" s="92">
        <f t="shared" si="0"/>
        <v>0</v>
      </c>
      <c r="F11" s="74"/>
    </row>
    <row r="12" spans="1:6" x14ac:dyDescent="0.25">
      <c r="A12" s="118" t="s">
        <v>1227</v>
      </c>
      <c r="B12" s="117" t="s">
        <v>1228</v>
      </c>
      <c r="C12" s="6"/>
      <c r="D12" s="7"/>
      <c r="E12" s="92">
        <f t="shared" si="0"/>
        <v>0</v>
      </c>
      <c r="F12" s="74"/>
    </row>
    <row r="13" spans="1:6" x14ac:dyDescent="0.25">
      <c r="A13" s="118" t="s">
        <v>420</v>
      </c>
      <c r="B13" s="117" t="s">
        <v>1229</v>
      </c>
      <c r="C13" s="6"/>
      <c r="D13" s="7"/>
      <c r="E13" s="92">
        <f t="shared" si="0"/>
        <v>0</v>
      </c>
      <c r="F13" s="74"/>
    </row>
    <row r="14" spans="1:6" x14ac:dyDescent="0.25">
      <c r="A14" s="118" t="s">
        <v>418</v>
      </c>
      <c r="B14" s="117" t="s">
        <v>1230</v>
      </c>
      <c r="C14" s="6"/>
      <c r="D14" s="7"/>
      <c r="E14" s="92">
        <f t="shared" si="0"/>
        <v>0</v>
      </c>
      <c r="F14" s="74"/>
    </row>
    <row r="15" spans="1:6" x14ac:dyDescent="0.25">
      <c r="A15" s="118" t="s">
        <v>1231</v>
      </c>
      <c r="B15" s="117" t="s">
        <v>1232</v>
      </c>
      <c r="C15" s="6"/>
      <c r="D15" s="7"/>
      <c r="E15" s="92">
        <f t="shared" si="0"/>
        <v>0</v>
      </c>
      <c r="F15" s="74"/>
    </row>
    <row r="16" spans="1:6" x14ac:dyDescent="0.25">
      <c r="A16" s="118" t="s">
        <v>1233</v>
      </c>
      <c r="B16" s="117" t="s">
        <v>1234</v>
      </c>
      <c r="C16" s="6"/>
      <c r="D16" s="7"/>
      <c r="E16" s="92">
        <f t="shared" si="0"/>
        <v>0</v>
      </c>
      <c r="F16" s="74"/>
    </row>
    <row r="17" spans="1:6" x14ac:dyDescent="0.25">
      <c r="A17" s="118" t="s">
        <v>1235</v>
      </c>
      <c r="B17" s="117" t="s">
        <v>1236</v>
      </c>
      <c r="C17" s="6"/>
      <c r="D17" s="7"/>
      <c r="E17" s="92">
        <f t="shared" si="0"/>
        <v>0</v>
      </c>
      <c r="F17" s="74"/>
    </row>
    <row r="18" spans="1:6" x14ac:dyDescent="0.25">
      <c r="A18" s="118" t="s">
        <v>1237</v>
      </c>
      <c r="B18" s="117" t="s">
        <v>1238</v>
      </c>
      <c r="C18" s="6"/>
      <c r="D18" s="7"/>
      <c r="E18" s="92">
        <f t="shared" si="0"/>
        <v>0</v>
      </c>
      <c r="F18" s="74"/>
    </row>
    <row r="19" spans="1:6" x14ac:dyDescent="0.25">
      <c r="A19" s="118" t="s">
        <v>1239</v>
      </c>
      <c r="B19" s="117" t="s">
        <v>1240</v>
      </c>
      <c r="C19" s="6"/>
      <c r="D19" s="7"/>
      <c r="E19" s="92">
        <f t="shared" si="0"/>
        <v>0</v>
      </c>
      <c r="F19" s="74"/>
    </row>
    <row r="20" spans="1:6" x14ac:dyDescent="0.25">
      <c r="A20" s="118" t="s">
        <v>1166</v>
      </c>
      <c r="B20" s="117" t="s">
        <v>1241</v>
      </c>
      <c r="C20" s="6"/>
      <c r="D20" s="7"/>
      <c r="E20" s="92">
        <f t="shared" si="0"/>
        <v>0</v>
      </c>
      <c r="F20" s="74"/>
    </row>
    <row r="21" spans="1:6" x14ac:dyDescent="0.25">
      <c r="A21" s="118" t="s">
        <v>1168</v>
      </c>
      <c r="B21" s="117" t="s">
        <v>1242</v>
      </c>
      <c r="C21" s="6"/>
      <c r="D21" s="7"/>
      <c r="E21" s="92">
        <f t="shared" si="0"/>
        <v>0</v>
      </c>
      <c r="F21" s="74"/>
    </row>
    <row r="22" spans="1:6" x14ac:dyDescent="0.25">
      <c r="A22" s="118" t="s">
        <v>1170</v>
      </c>
      <c r="B22" s="117" t="s">
        <v>1243</v>
      </c>
      <c r="C22" s="6"/>
      <c r="D22" s="7"/>
      <c r="E22" s="92">
        <f t="shared" si="0"/>
        <v>0</v>
      </c>
      <c r="F22" s="74"/>
    </row>
    <row r="23" spans="1:6" x14ac:dyDescent="0.25">
      <c r="A23" s="118" t="s">
        <v>1172</v>
      </c>
      <c r="B23" s="117" t="s">
        <v>1244</v>
      </c>
      <c r="C23" s="6"/>
      <c r="D23" s="7"/>
      <c r="E23" s="92">
        <f t="shared" si="0"/>
        <v>0</v>
      </c>
      <c r="F23" s="74"/>
    </row>
    <row r="24" spans="1:6" x14ac:dyDescent="0.25">
      <c r="A24" s="118" t="s">
        <v>1178</v>
      </c>
      <c r="B24" s="117" t="s">
        <v>1245</v>
      </c>
      <c r="C24" s="6"/>
      <c r="D24" s="7"/>
      <c r="E24" s="92">
        <f t="shared" si="0"/>
        <v>0</v>
      </c>
      <c r="F24" s="74"/>
    </row>
    <row r="25" spans="1:6" x14ac:dyDescent="0.25">
      <c r="A25" s="118" t="s">
        <v>1180</v>
      </c>
      <c r="B25" s="117" t="s">
        <v>1246</v>
      </c>
      <c r="C25" s="6"/>
      <c r="D25" s="7"/>
      <c r="E25" s="92">
        <f t="shared" si="0"/>
        <v>0</v>
      </c>
      <c r="F25" s="74"/>
    </row>
    <row r="26" spans="1:6" ht="15.75" thickBot="1" x14ac:dyDescent="0.3">
      <c r="A26" s="171" t="s">
        <v>1182</v>
      </c>
      <c r="B26" s="170" t="s">
        <v>1247</v>
      </c>
      <c r="C26" s="8"/>
      <c r="D26" s="9"/>
      <c r="E26" s="93">
        <f t="shared" si="0"/>
        <v>0</v>
      </c>
      <c r="F26" s="74"/>
    </row>
    <row r="27" spans="1:6" x14ac:dyDescent="0.25">
      <c r="A27" s="115" t="s">
        <v>362</v>
      </c>
      <c r="B27" s="116" t="s">
        <v>1248</v>
      </c>
      <c r="C27" s="4"/>
      <c r="D27" s="454"/>
      <c r="E27" s="91">
        <f t="shared" si="0"/>
        <v>0</v>
      </c>
      <c r="F27" s="74"/>
    </row>
    <row r="28" spans="1:6" ht="15.75" thickBot="1" x14ac:dyDescent="0.3">
      <c r="A28" s="136" t="s">
        <v>360</v>
      </c>
      <c r="B28" s="109" t="s">
        <v>1249</v>
      </c>
      <c r="C28" s="8"/>
      <c r="D28" s="456"/>
      <c r="E28" s="93">
        <f t="shared" si="0"/>
        <v>0</v>
      </c>
      <c r="F28" s="74"/>
    </row>
    <row r="29" spans="1:6" ht="15.75" thickBot="1" x14ac:dyDescent="0.3">
      <c r="A29" s="120" t="s">
        <v>354</v>
      </c>
      <c r="B29" s="121" t="s">
        <v>1250</v>
      </c>
      <c r="C29" s="310">
        <f>SUM(C27:C28)</f>
        <v>0</v>
      </c>
      <c r="D29" s="317">
        <f t="shared" ref="D29:E29" si="1">SUM(D27:D28)</f>
        <v>0</v>
      </c>
      <c r="E29" s="282">
        <f t="shared" si="1"/>
        <v>0</v>
      </c>
      <c r="F29" s="74"/>
    </row>
    <row r="30" spans="1:6" ht="15.75" thickBot="1" x14ac:dyDescent="0.3">
      <c r="A30" s="120" t="s">
        <v>364</v>
      </c>
      <c r="B30" s="375" t="s">
        <v>1251</v>
      </c>
      <c r="C30" s="310">
        <f>SUM(C3:C26)</f>
        <v>0</v>
      </c>
      <c r="D30" s="317">
        <f t="shared" ref="D30:E30" si="2">SUM(D3:D26)</f>
        <v>0</v>
      </c>
      <c r="E30" s="282">
        <f t="shared" si="2"/>
        <v>0</v>
      </c>
      <c r="F30" s="74"/>
    </row>
    <row r="31" spans="1:6" ht="15.75" thickBot="1" x14ac:dyDescent="0.3">
      <c r="A31" s="113" t="s">
        <v>1252</v>
      </c>
      <c r="B31" s="114" t="s">
        <v>1253</v>
      </c>
      <c r="C31" s="526">
        <f>C29-C30</f>
        <v>0</v>
      </c>
      <c r="D31" s="537">
        <f t="shared" ref="D31:E31" si="3">D29-D30</f>
        <v>0</v>
      </c>
      <c r="E31" s="268">
        <f t="shared" si="3"/>
        <v>0</v>
      </c>
      <c r="F31" s="74"/>
    </row>
    <row r="32" spans="1:6" x14ac:dyDescent="0.25">
      <c r="A32" s="74"/>
      <c r="B32" s="74"/>
      <c r="C32" s="74"/>
      <c r="D32" s="74"/>
      <c r="E32" s="74"/>
      <c r="F32" s="74"/>
    </row>
  </sheetData>
  <sheetProtection sheet="1" objects="1" scenarios="1" formatCells="0" formatColumns="0" formatRows="0" selectLockedCells="1"/>
  <conditionalFormatting sqref="C31:E31">
    <cfRule type="expression" dxfId="1" priority="1">
      <formula>C$31&lt;&gt;0</formula>
    </cfRule>
  </conditionalFormatting>
  <dataValidations count="1">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C3:D28" xr:uid="{00000000-0002-0000-2400-000000000000}">
      <formula1>-1000000000</formula1>
      <formula2>1000000000</formula2>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168C9163-459A-4F76-80E8-1ED7EF8483A9}">
            <xm:f>$E$30&lt;&gt;'2.1 BS Assets'!$G$43</xm:f>
            <x14:dxf>
              <font>
                <b/>
                <i val="0"/>
                <color theme="7"/>
              </font>
              <fill>
                <patternFill>
                  <bgColor theme="7" tint="0.79998168889431442"/>
                </patternFill>
              </fill>
            </x14:dxf>
          </x14:cfRule>
          <xm:sqref>E30</xm:sqref>
        </x14:conditionalFormatting>
      </x14:conditionalFormatting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dimension ref="A1:O103"/>
  <sheetViews>
    <sheetView workbookViewId="0">
      <pane xSplit="2" ySplit="2" topLeftCell="C3" activePane="bottomRight" state="frozen"/>
      <selection pane="topRight" activeCell="C1" sqref="C1"/>
      <selection pane="bottomLeft" activeCell="A3" sqref="A3"/>
      <selection pane="bottomRight" activeCell="C4" sqref="C4"/>
    </sheetView>
  </sheetViews>
  <sheetFormatPr defaultRowHeight="15" x14ac:dyDescent="0.25"/>
  <cols>
    <col min="2" max="2" width="18" bestFit="1" customWidth="1"/>
    <col min="3" max="3" width="28.28515625" bestFit="1" customWidth="1"/>
    <col min="4" max="4" width="6.28515625" bestFit="1" customWidth="1"/>
    <col min="5" max="5" width="10.5703125" customWidth="1"/>
    <col min="6" max="7" width="13.7109375" customWidth="1"/>
    <col min="8" max="8" width="9.28515625" bestFit="1" customWidth="1"/>
    <col min="9" max="9" width="12" bestFit="1" customWidth="1"/>
    <col min="10" max="10" width="29" customWidth="1"/>
    <col min="11" max="11" width="29" bestFit="1" customWidth="1"/>
    <col min="12" max="12" width="17.42578125" bestFit="1" customWidth="1"/>
    <col min="13" max="13" width="28" customWidth="1"/>
    <col min="14" max="14" width="13.28515625" bestFit="1" customWidth="1"/>
  </cols>
  <sheetData>
    <row r="1" spans="1:15" ht="15.75" thickBot="1" x14ac:dyDescent="0.3">
      <c r="A1" s="96" t="s">
        <v>1</v>
      </c>
      <c r="B1" s="381" t="s">
        <v>2874</v>
      </c>
      <c r="C1" s="410"/>
      <c r="D1" s="74"/>
      <c r="E1" s="74"/>
      <c r="F1" s="74"/>
      <c r="G1" s="74"/>
      <c r="H1" s="74"/>
      <c r="I1" s="74"/>
      <c r="J1" s="74"/>
      <c r="K1" s="74"/>
      <c r="L1" s="74"/>
      <c r="M1" s="74"/>
      <c r="N1" s="74"/>
      <c r="O1" s="74"/>
    </row>
    <row r="2" spans="1:15" s="3" customFormat="1" ht="30.75" thickBot="1" x14ac:dyDescent="0.3">
      <c r="A2" s="122" t="s">
        <v>0</v>
      </c>
      <c r="B2" s="437" t="s">
        <v>6</v>
      </c>
      <c r="C2" s="772" t="s">
        <v>1275</v>
      </c>
      <c r="D2" s="539" t="s">
        <v>1276</v>
      </c>
      <c r="E2" s="539" t="s">
        <v>1277</v>
      </c>
      <c r="F2" s="539" t="s">
        <v>1278</v>
      </c>
      <c r="G2" s="539" t="s">
        <v>1279</v>
      </c>
      <c r="H2" s="539" t="s">
        <v>1280</v>
      </c>
      <c r="I2" s="539" t="s">
        <v>1281</v>
      </c>
      <c r="J2" s="539" t="s">
        <v>1845</v>
      </c>
      <c r="K2" s="539" t="s">
        <v>1846</v>
      </c>
      <c r="L2" s="539" t="s">
        <v>1282</v>
      </c>
      <c r="M2" s="539" t="s">
        <v>1847</v>
      </c>
      <c r="N2" s="542" t="s">
        <v>1283</v>
      </c>
      <c r="O2" s="209"/>
    </row>
    <row r="3" spans="1:15" x14ac:dyDescent="0.25">
      <c r="A3" s="115" t="s">
        <v>1952</v>
      </c>
      <c r="B3" s="435" t="s">
        <v>2052</v>
      </c>
      <c r="C3" s="583"/>
      <c r="D3" s="538"/>
      <c r="E3" s="541"/>
      <c r="F3" s="29"/>
      <c r="G3" s="29"/>
      <c r="H3" s="29"/>
      <c r="I3" s="541"/>
      <c r="J3" s="541"/>
      <c r="K3" s="522"/>
      <c r="L3" s="462"/>
      <c r="M3" s="538"/>
      <c r="N3" s="544"/>
      <c r="O3" s="74"/>
    </row>
    <row r="4" spans="1:15" x14ac:dyDescent="0.25">
      <c r="A4" s="118" t="s">
        <v>1953</v>
      </c>
      <c r="B4" s="436" t="s">
        <v>2053</v>
      </c>
      <c r="C4" s="584"/>
      <c r="D4" s="540"/>
      <c r="E4" s="543"/>
      <c r="F4" s="28"/>
      <c r="G4" s="28"/>
      <c r="H4" s="28"/>
      <c r="I4" s="543"/>
      <c r="J4" s="543"/>
      <c r="K4" s="773"/>
      <c r="L4" s="461"/>
      <c r="M4" s="540"/>
      <c r="N4" s="545"/>
      <c r="O4" s="74"/>
    </row>
    <row r="5" spans="1:15" x14ac:dyDescent="0.25">
      <c r="A5" s="118" t="s">
        <v>1954</v>
      </c>
      <c r="B5" s="436" t="s">
        <v>2054</v>
      </c>
      <c r="C5" s="584"/>
      <c r="D5" s="540"/>
      <c r="E5" s="543"/>
      <c r="F5" s="28"/>
      <c r="G5" s="28"/>
      <c r="H5" s="28"/>
      <c r="I5" s="543"/>
      <c r="J5" s="543"/>
      <c r="K5" s="773"/>
      <c r="L5" s="461"/>
      <c r="M5" s="540"/>
      <c r="N5" s="545"/>
      <c r="O5" s="74"/>
    </row>
    <row r="6" spans="1:15" x14ac:dyDescent="0.25">
      <c r="A6" s="118" t="s">
        <v>1955</v>
      </c>
      <c r="B6" s="436" t="s">
        <v>2055</v>
      </c>
      <c r="C6" s="584"/>
      <c r="D6" s="540"/>
      <c r="E6" s="543"/>
      <c r="F6" s="28"/>
      <c r="G6" s="28"/>
      <c r="H6" s="28"/>
      <c r="I6" s="543"/>
      <c r="J6" s="543"/>
      <c r="K6" s="773"/>
      <c r="L6" s="461"/>
      <c r="M6" s="540"/>
      <c r="N6" s="545"/>
      <c r="O6" s="74"/>
    </row>
    <row r="7" spans="1:15" x14ac:dyDescent="0.25">
      <c r="A7" s="118" t="s">
        <v>1956</v>
      </c>
      <c r="B7" s="436" t="s">
        <v>2056</v>
      </c>
      <c r="C7" s="584"/>
      <c r="D7" s="540"/>
      <c r="E7" s="543"/>
      <c r="F7" s="28"/>
      <c r="G7" s="28"/>
      <c r="H7" s="28"/>
      <c r="I7" s="543"/>
      <c r="J7" s="543"/>
      <c r="K7" s="773"/>
      <c r="L7" s="461"/>
      <c r="M7" s="540"/>
      <c r="N7" s="545"/>
      <c r="O7" s="74"/>
    </row>
    <row r="8" spans="1:15" x14ac:dyDescent="0.25">
      <c r="A8" s="118" t="s">
        <v>1957</v>
      </c>
      <c r="B8" s="436" t="s">
        <v>2057</v>
      </c>
      <c r="C8" s="584"/>
      <c r="D8" s="540"/>
      <c r="E8" s="543"/>
      <c r="F8" s="28"/>
      <c r="G8" s="28"/>
      <c r="H8" s="28"/>
      <c r="I8" s="543"/>
      <c r="J8" s="543"/>
      <c r="K8" s="773"/>
      <c r="L8" s="461"/>
      <c r="M8" s="540"/>
      <c r="N8" s="545"/>
      <c r="O8" s="74"/>
    </row>
    <row r="9" spans="1:15" x14ac:dyDescent="0.25">
      <c r="A9" s="118" t="s">
        <v>1958</v>
      </c>
      <c r="B9" s="436" t="s">
        <v>2058</v>
      </c>
      <c r="C9" s="584"/>
      <c r="D9" s="540"/>
      <c r="E9" s="543"/>
      <c r="F9" s="28"/>
      <c r="G9" s="28"/>
      <c r="H9" s="28"/>
      <c r="I9" s="543"/>
      <c r="J9" s="543"/>
      <c r="K9" s="773"/>
      <c r="L9" s="461"/>
      <c r="M9" s="540"/>
      <c r="N9" s="545"/>
      <c r="O9" s="74"/>
    </row>
    <row r="10" spans="1:15" x14ac:dyDescent="0.25">
      <c r="A10" s="118" t="s">
        <v>1959</v>
      </c>
      <c r="B10" s="436" t="s">
        <v>2059</v>
      </c>
      <c r="C10" s="584"/>
      <c r="D10" s="540"/>
      <c r="E10" s="543"/>
      <c r="F10" s="28"/>
      <c r="G10" s="28"/>
      <c r="H10" s="28"/>
      <c r="I10" s="543"/>
      <c r="J10" s="543"/>
      <c r="K10" s="773"/>
      <c r="L10" s="461"/>
      <c r="M10" s="540"/>
      <c r="N10" s="545"/>
      <c r="O10" s="74"/>
    </row>
    <row r="11" spans="1:15" x14ac:dyDescent="0.25">
      <c r="A11" s="118" t="s">
        <v>1960</v>
      </c>
      <c r="B11" s="436" t="s">
        <v>2060</v>
      </c>
      <c r="C11" s="584"/>
      <c r="D11" s="540"/>
      <c r="E11" s="543"/>
      <c r="F11" s="28"/>
      <c r="G11" s="28"/>
      <c r="H11" s="28"/>
      <c r="I11" s="543"/>
      <c r="J11" s="543"/>
      <c r="K11" s="773"/>
      <c r="L11" s="461"/>
      <c r="M11" s="540"/>
      <c r="N11" s="545"/>
      <c r="O11" s="74"/>
    </row>
    <row r="12" spans="1:15" x14ac:dyDescent="0.25">
      <c r="A12" s="118" t="s">
        <v>1961</v>
      </c>
      <c r="B12" s="436" t="s">
        <v>2061</v>
      </c>
      <c r="C12" s="584"/>
      <c r="D12" s="540"/>
      <c r="E12" s="543"/>
      <c r="F12" s="28"/>
      <c r="G12" s="28"/>
      <c r="H12" s="28"/>
      <c r="I12" s="543"/>
      <c r="J12" s="543"/>
      <c r="K12" s="773"/>
      <c r="L12" s="461"/>
      <c r="M12" s="540"/>
      <c r="N12" s="545"/>
      <c r="O12" s="74"/>
    </row>
    <row r="13" spans="1:15" x14ac:dyDescent="0.25">
      <c r="A13" s="118" t="s">
        <v>1962</v>
      </c>
      <c r="B13" s="436" t="s">
        <v>2062</v>
      </c>
      <c r="C13" s="584"/>
      <c r="D13" s="540"/>
      <c r="E13" s="543"/>
      <c r="F13" s="28"/>
      <c r="G13" s="28"/>
      <c r="H13" s="28"/>
      <c r="I13" s="543"/>
      <c r="J13" s="543"/>
      <c r="K13" s="773"/>
      <c r="L13" s="461"/>
      <c r="M13" s="540"/>
      <c r="N13" s="545"/>
      <c r="O13" s="74"/>
    </row>
    <row r="14" spans="1:15" x14ac:dyDescent="0.25">
      <c r="A14" s="118" t="s">
        <v>1963</v>
      </c>
      <c r="B14" s="436" t="s">
        <v>2063</v>
      </c>
      <c r="C14" s="584"/>
      <c r="D14" s="540"/>
      <c r="E14" s="543"/>
      <c r="F14" s="28"/>
      <c r="G14" s="28"/>
      <c r="H14" s="28"/>
      <c r="I14" s="543"/>
      <c r="J14" s="543"/>
      <c r="K14" s="773"/>
      <c r="L14" s="461"/>
      <c r="M14" s="540"/>
      <c r="N14" s="545"/>
      <c r="O14" s="74"/>
    </row>
    <row r="15" spans="1:15" x14ac:dyDescent="0.25">
      <c r="A15" s="118" t="s">
        <v>1964</v>
      </c>
      <c r="B15" s="436" t="s">
        <v>2064</v>
      </c>
      <c r="C15" s="584"/>
      <c r="D15" s="540"/>
      <c r="E15" s="543"/>
      <c r="F15" s="28"/>
      <c r="G15" s="28"/>
      <c r="H15" s="28"/>
      <c r="I15" s="543"/>
      <c r="J15" s="543"/>
      <c r="K15" s="773"/>
      <c r="L15" s="461"/>
      <c r="M15" s="540"/>
      <c r="N15" s="545"/>
      <c r="O15" s="74"/>
    </row>
    <row r="16" spans="1:15" x14ac:dyDescent="0.25">
      <c r="A16" s="118" t="s">
        <v>1965</v>
      </c>
      <c r="B16" s="436" t="s">
        <v>2065</v>
      </c>
      <c r="C16" s="584"/>
      <c r="D16" s="540"/>
      <c r="E16" s="543"/>
      <c r="F16" s="28"/>
      <c r="G16" s="28"/>
      <c r="H16" s="28"/>
      <c r="I16" s="543"/>
      <c r="J16" s="543"/>
      <c r="K16" s="773"/>
      <c r="L16" s="461"/>
      <c r="M16" s="540"/>
      <c r="N16" s="545"/>
      <c r="O16" s="74"/>
    </row>
    <row r="17" spans="1:15" x14ac:dyDescent="0.25">
      <c r="A17" s="118" t="s">
        <v>1966</v>
      </c>
      <c r="B17" s="436" t="s">
        <v>2066</v>
      </c>
      <c r="C17" s="584"/>
      <c r="D17" s="540"/>
      <c r="E17" s="543"/>
      <c r="F17" s="28"/>
      <c r="G17" s="28"/>
      <c r="H17" s="28"/>
      <c r="I17" s="543"/>
      <c r="J17" s="543"/>
      <c r="K17" s="773"/>
      <c r="L17" s="461"/>
      <c r="M17" s="540"/>
      <c r="N17" s="545"/>
      <c r="O17" s="74"/>
    </row>
    <row r="18" spans="1:15" x14ac:dyDescent="0.25">
      <c r="A18" s="118" t="s">
        <v>1967</v>
      </c>
      <c r="B18" s="436" t="s">
        <v>2067</v>
      </c>
      <c r="C18" s="584"/>
      <c r="D18" s="540"/>
      <c r="E18" s="543"/>
      <c r="F18" s="28"/>
      <c r="G18" s="28"/>
      <c r="H18" s="28"/>
      <c r="I18" s="543"/>
      <c r="J18" s="543"/>
      <c r="K18" s="773"/>
      <c r="L18" s="461"/>
      <c r="M18" s="540"/>
      <c r="N18" s="545"/>
      <c r="O18" s="74"/>
    </row>
    <row r="19" spans="1:15" x14ac:dyDescent="0.25">
      <c r="A19" s="118" t="s">
        <v>1968</v>
      </c>
      <c r="B19" s="436" t="s">
        <v>2068</v>
      </c>
      <c r="C19" s="584"/>
      <c r="D19" s="540"/>
      <c r="E19" s="543"/>
      <c r="F19" s="28"/>
      <c r="G19" s="28"/>
      <c r="H19" s="28"/>
      <c r="I19" s="543"/>
      <c r="J19" s="543"/>
      <c r="K19" s="773"/>
      <c r="L19" s="461"/>
      <c r="M19" s="540"/>
      <c r="N19" s="545"/>
      <c r="O19" s="74"/>
    </row>
    <row r="20" spans="1:15" x14ac:dyDescent="0.25">
      <c r="A20" s="118" t="s">
        <v>1969</v>
      </c>
      <c r="B20" s="436" t="s">
        <v>2069</v>
      </c>
      <c r="C20" s="584"/>
      <c r="D20" s="540"/>
      <c r="E20" s="543"/>
      <c r="F20" s="28"/>
      <c r="G20" s="28"/>
      <c r="H20" s="28"/>
      <c r="I20" s="543"/>
      <c r="J20" s="543"/>
      <c r="K20" s="773"/>
      <c r="L20" s="461"/>
      <c r="M20" s="540"/>
      <c r="N20" s="545"/>
      <c r="O20" s="74"/>
    </row>
    <row r="21" spans="1:15" x14ac:dyDescent="0.25">
      <c r="A21" s="118" t="s">
        <v>1970</v>
      </c>
      <c r="B21" s="436" t="s">
        <v>2070</v>
      </c>
      <c r="C21" s="584"/>
      <c r="D21" s="540"/>
      <c r="E21" s="543"/>
      <c r="F21" s="28"/>
      <c r="G21" s="28"/>
      <c r="H21" s="28"/>
      <c r="I21" s="543"/>
      <c r="J21" s="543"/>
      <c r="K21" s="773"/>
      <c r="L21" s="461"/>
      <c r="M21" s="540"/>
      <c r="N21" s="545"/>
      <c r="O21" s="74"/>
    </row>
    <row r="22" spans="1:15" x14ac:dyDescent="0.25">
      <c r="A22" s="118" t="s">
        <v>1971</v>
      </c>
      <c r="B22" s="436" t="s">
        <v>2071</v>
      </c>
      <c r="C22" s="584"/>
      <c r="D22" s="540"/>
      <c r="E22" s="543"/>
      <c r="F22" s="28"/>
      <c r="G22" s="28"/>
      <c r="H22" s="28"/>
      <c r="I22" s="543"/>
      <c r="J22" s="543"/>
      <c r="K22" s="773"/>
      <c r="L22" s="461"/>
      <c r="M22" s="540"/>
      <c r="N22" s="545"/>
      <c r="O22" s="74"/>
    </row>
    <row r="23" spans="1:15" x14ac:dyDescent="0.25">
      <c r="A23" s="118" t="s">
        <v>1972</v>
      </c>
      <c r="B23" s="436" t="s">
        <v>2072</v>
      </c>
      <c r="C23" s="584"/>
      <c r="D23" s="540"/>
      <c r="E23" s="543"/>
      <c r="F23" s="28"/>
      <c r="G23" s="28"/>
      <c r="H23" s="28"/>
      <c r="I23" s="543"/>
      <c r="J23" s="543"/>
      <c r="K23" s="773"/>
      <c r="L23" s="461"/>
      <c r="M23" s="540"/>
      <c r="N23" s="545"/>
      <c r="O23" s="74"/>
    </row>
    <row r="24" spans="1:15" x14ac:dyDescent="0.25">
      <c r="A24" s="118" t="s">
        <v>1973</v>
      </c>
      <c r="B24" s="436" t="s">
        <v>2073</v>
      </c>
      <c r="C24" s="584"/>
      <c r="D24" s="540"/>
      <c r="E24" s="543"/>
      <c r="F24" s="28"/>
      <c r="G24" s="28"/>
      <c r="H24" s="28"/>
      <c r="I24" s="543"/>
      <c r="J24" s="543"/>
      <c r="K24" s="773"/>
      <c r="L24" s="461"/>
      <c r="M24" s="540"/>
      <c r="N24" s="545"/>
      <c r="O24" s="74"/>
    </row>
    <row r="25" spans="1:15" x14ac:dyDescent="0.25">
      <c r="A25" s="118" t="s">
        <v>1974</v>
      </c>
      <c r="B25" s="436" t="s">
        <v>2074</v>
      </c>
      <c r="C25" s="584"/>
      <c r="D25" s="540"/>
      <c r="E25" s="543"/>
      <c r="F25" s="28"/>
      <c r="G25" s="28"/>
      <c r="H25" s="28"/>
      <c r="I25" s="543"/>
      <c r="J25" s="543"/>
      <c r="K25" s="773"/>
      <c r="L25" s="461"/>
      <c r="M25" s="540"/>
      <c r="N25" s="545"/>
      <c r="O25" s="74"/>
    </row>
    <row r="26" spans="1:15" x14ac:dyDescent="0.25">
      <c r="A26" s="118" t="s">
        <v>1975</v>
      </c>
      <c r="B26" s="436" t="s">
        <v>2075</v>
      </c>
      <c r="C26" s="584"/>
      <c r="D26" s="540"/>
      <c r="E26" s="543"/>
      <c r="F26" s="28"/>
      <c r="G26" s="28"/>
      <c r="H26" s="28"/>
      <c r="I26" s="543"/>
      <c r="J26" s="543"/>
      <c r="K26" s="773"/>
      <c r="L26" s="461"/>
      <c r="M26" s="540"/>
      <c r="N26" s="545"/>
      <c r="O26" s="74"/>
    </row>
    <row r="27" spans="1:15" x14ac:dyDescent="0.25">
      <c r="A27" s="118" t="s">
        <v>1976</v>
      </c>
      <c r="B27" s="436" t="s">
        <v>2076</v>
      </c>
      <c r="C27" s="584"/>
      <c r="D27" s="540"/>
      <c r="E27" s="543"/>
      <c r="F27" s="28"/>
      <c r="G27" s="28"/>
      <c r="H27" s="28"/>
      <c r="I27" s="543"/>
      <c r="J27" s="543"/>
      <c r="K27" s="773"/>
      <c r="L27" s="461"/>
      <c r="M27" s="540"/>
      <c r="N27" s="545"/>
      <c r="O27" s="74"/>
    </row>
    <row r="28" spans="1:15" x14ac:dyDescent="0.25">
      <c r="A28" s="118" t="s">
        <v>1977</v>
      </c>
      <c r="B28" s="436" t="s">
        <v>2077</v>
      </c>
      <c r="C28" s="584"/>
      <c r="D28" s="540"/>
      <c r="E28" s="543"/>
      <c r="F28" s="28"/>
      <c r="G28" s="28"/>
      <c r="H28" s="28"/>
      <c r="I28" s="543"/>
      <c r="J28" s="543"/>
      <c r="K28" s="773"/>
      <c r="L28" s="461"/>
      <c r="M28" s="540"/>
      <c r="N28" s="545"/>
      <c r="O28" s="74"/>
    </row>
    <row r="29" spans="1:15" x14ac:dyDescent="0.25">
      <c r="A29" s="118" t="s">
        <v>1978</v>
      </c>
      <c r="B29" s="436" t="s">
        <v>2078</v>
      </c>
      <c r="C29" s="584"/>
      <c r="D29" s="540"/>
      <c r="E29" s="543"/>
      <c r="F29" s="28"/>
      <c r="G29" s="28"/>
      <c r="H29" s="28"/>
      <c r="I29" s="543"/>
      <c r="J29" s="543"/>
      <c r="K29" s="773"/>
      <c r="L29" s="461"/>
      <c r="M29" s="540"/>
      <c r="N29" s="545"/>
      <c r="O29" s="74"/>
    </row>
    <row r="30" spans="1:15" x14ac:dyDescent="0.25">
      <c r="A30" s="118" t="s">
        <v>1979</v>
      </c>
      <c r="B30" s="436" t="s">
        <v>2079</v>
      </c>
      <c r="C30" s="584"/>
      <c r="D30" s="540"/>
      <c r="E30" s="543"/>
      <c r="F30" s="28"/>
      <c r="G30" s="28"/>
      <c r="H30" s="28"/>
      <c r="I30" s="543"/>
      <c r="J30" s="543"/>
      <c r="K30" s="773"/>
      <c r="L30" s="461"/>
      <c r="M30" s="540"/>
      <c r="N30" s="545"/>
      <c r="O30" s="74"/>
    </row>
    <row r="31" spans="1:15" x14ac:dyDescent="0.25">
      <c r="A31" s="118" t="s">
        <v>1980</v>
      </c>
      <c r="B31" s="436" t="s">
        <v>2080</v>
      </c>
      <c r="C31" s="584"/>
      <c r="D31" s="540"/>
      <c r="E31" s="543"/>
      <c r="F31" s="28"/>
      <c r="G31" s="28"/>
      <c r="H31" s="28"/>
      <c r="I31" s="543"/>
      <c r="J31" s="543"/>
      <c r="K31" s="773"/>
      <c r="L31" s="461"/>
      <c r="M31" s="540"/>
      <c r="N31" s="545"/>
      <c r="O31" s="74"/>
    </row>
    <row r="32" spans="1:15" x14ac:dyDescent="0.25">
      <c r="A32" s="118" t="s">
        <v>1981</v>
      </c>
      <c r="B32" s="436" t="s">
        <v>2081</v>
      </c>
      <c r="C32" s="584"/>
      <c r="D32" s="540"/>
      <c r="E32" s="543"/>
      <c r="F32" s="28"/>
      <c r="G32" s="28"/>
      <c r="H32" s="28"/>
      <c r="I32" s="543"/>
      <c r="J32" s="543"/>
      <c r="K32" s="773"/>
      <c r="L32" s="461"/>
      <c r="M32" s="540"/>
      <c r="N32" s="545"/>
      <c r="O32" s="74"/>
    </row>
    <row r="33" spans="1:15" x14ac:dyDescent="0.25">
      <c r="A33" s="118" t="s">
        <v>1982</v>
      </c>
      <c r="B33" s="436" t="s">
        <v>2082</v>
      </c>
      <c r="C33" s="584"/>
      <c r="D33" s="540"/>
      <c r="E33" s="543"/>
      <c r="F33" s="28"/>
      <c r="G33" s="28"/>
      <c r="H33" s="28"/>
      <c r="I33" s="543"/>
      <c r="J33" s="543"/>
      <c r="K33" s="773"/>
      <c r="L33" s="461"/>
      <c r="M33" s="540"/>
      <c r="N33" s="545"/>
      <c r="O33" s="74"/>
    </row>
    <row r="34" spans="1:15" x14ac:dyDescent="0.25">
      <c r="A34" s="118" t="s">
        <v>1983</v>
      </c>
      <c r="B34" s="436" t="s">
        <v>2083</v>
      </c>
      <c r="C34" s="584"/>
      <c r="D34" s="540"/>
      <c r="E34" s="543"/>
      <c r="F34" s="28"/>
      <c r="G34" s="28"/>
      <c r="H34" s="28"/>
      <c r="I34" s="543"/>
      <c r="J34" s="543"/>
      <c r="K34" s="773"/>
      <c r="L34" s="461"/>
      <c r="M34" s="540"/>
      <c r="N34" s="545"/>
      <c r="O34" s="74"/>
    </row>
    <row r="35" spans="1:15" x14ac:dyDescent="0.25">
      <c r="A35" s="118" t="s">
        <v>1984</v>
      </c>
      <c r="B35" s="436" t="s">
        <v>2084</v>
      </c>
      <c r="C35" s="584"/>
      <c r="D35" s="540"/>
      <c r="E35" s="543"/>
      <c r="F35" s="28"/>
      <c r="G35" s="28"/>
      <c r="H35" s="28"/>
      <c r="I35" s="543"/>
      <c r="J35" s="543"/>
      <c r="K35" s="773"/>
      <c r="L35" s="461"/>
      <c r="M35" s="540"/>
      <c r="N35" s="545"/>
      <c r="O35" s="74"/>
    </row>
    <row r="36" spans="1:15" x14ac:dyDescent="0.25">
      <c r="A36" s="118" t="s">
        <v>1985</v>
      </c>
      <c r="B36" s="436" t="s">
        <v>2085</v>
      </c>
      <c r="C36" s="584"/>
      <c r="D36" s="540"/>
      <c r="E36" s="543"/>
      <c r="F36" s="28"/>
      <c r="G36" s="28"/>
      <c r="H36" s="28"/>
      <c r="I36" s="543"/>
      <c r="J36" s="543"/>
      <c r="K36" s="773"/>
      <c r="L36" s="461"/>
      <c r="M36" s="540"/>
      <c r="N36" s="545"/>
      <c r="O36" s="74"/>
    </row>
    <row r="37" spans="1:15" x14ac:dyDescent="0.25">
      <c r="A37" s="118" t="s">
        <v>1986</v>
      </c>
      <c r="B37" s="436" t="s">
        <v>2086</v>
      </c>
      <c r="C37" s="584"/>
      <c r="D37" s="540"/>
      <c r="E37" s="543"/>
      <c r="F37" s="28"/>
      <c r="G37" s="28"/>
      <c r="H37" s="28"/>
      <c r="I37" s="543"/>
      <c r="J37" s="543"/>
      <c r="K37" s="773"/>
      <c r="L37" s="461"/>
      <c r="M37" s="540"/>
      <c r="N37" s="545"/>
      <c r="O37" s="74"/>
    </row>
    <row r="38" spans="1:15" x14ac:dyDescent="0.25">
      <c r="A38" s="118" t="s">
        <v>1987</v>
      </c>
      <c r="B38" s="436" t="s">
        <v>2087</v>
      </c>
      <c r="C38" s="584"/>
      <c r="D38" s="540"/>
      <c r="E38" s="543"/>
      <c r="F38" s="28"/>
      <c r="G38" s="28"/>
      <c r="H38" s="28"/>
      <c r="I38" s="543"/>
      <c r="J38" s="543"/>
      <c r="K38" s="773"/>
      <c r="L38" s="461"/>
      <c r="M38" s="540"/>
      <c r="N38" s="545"/>
      <c r="O38" s="74"/>
    </row>
    <row r="39" spans="1:15" x14ac:dyDescent="0.25">
      <c r="A39" s="118" t="s">
        <v>1988</v>
      </c>
      <c r="B39" s="436" t="s">
        <v>2088</v>
      </c>
      <c r="C39" s="584"/>
      <c r="D39" s="540"/>
      <c r="E39" s="543"/>
      <c r="F39" s="28"/>
      <c r="G39" s="28"/>
      <c r="H39" s="28"/>
      <c r="I39" s="543"/>
      <c r="J39" s="543"/>
      <c r="K39" s="773"/>
      <c r="L39" s="461"/>
      <c r="M39" s="540"/>
      <c r="N39" s="545"/>
      <c r="O39" s="74"/>
    </row>
    <row r="40" spans="1:15" x14ac:dyDescent="0.25">
      <c r="A40" s="118" t="s">
        <v>1989</v>
      </c>
      <c r="B40" s="436" t="s">
        <v>2089</v>
      </c>
      <c r="C40" s="584"/>
      <c r="D40" s="540"/>
      <c r="E40" s="543"/>
      <c r="F40" s="28"/>
      <c r="G40" s="28"/>
      <c r="H40" s="28"/>
      <c r="I40" s="543"/>
      <c r="J40" s="543"/>
      <c r="K40" s="773"/>
      <c r="L40" s="461"/>
      <c r="M40" s="540"/>
      <c r="N40" s="545"/>
      <c r="O40" s="74"/>
    </row>
    <row r="41" spans="1:15" x14ac:dyDescent="0.25">
      <c r="A41" s="118" t="s">
        <v>1990</v>
      </c>
      <c r="B41" s="436" t="s">
        <v>2090</v>
      </c>
      <c r="C41" s="584"/>
      <c r="D41" s="540"/>
      <c r="E41" s="543"/>
      <c r="F41" s="28"/>
      <c r="G41" s="28"/>
      <c r="H41" s="28"/>
      <c r="I41" s="543"/>
      <c r="J41" s="543"/>
      <c r="K41" s="773"/>
      <c r="L41" s="461"/>
      <c r="M41" s="540"/>
      <c r="N41" s="545"/>
      <c r="O41" s="74"/>
    </row>
    <row r="42" spans="1:15" x14ac:dyDescent="0.25">
      <c r="A42" s="118" t="s">
        <v>1991</v>
      </c>
      <c r="B42" s="436" t="s">
        <v>2091</v>
      </c>
      <c r="C42" s="584"/>
      <c r="D42" s="540"/>
      <c r="E42" s="543"/>
      <c r="F42" s="28"/>
      <c r="G42" s="28"/>
      <c r="H42" s="28"/>
      <c r="I42" s="543"/>
      <c r="J42" s="543"/>
      <c r="K42" s="773"/>
      <c r="L42" s="461"/>
      <c r="M42" s="540"/>
      <c r="N42" s="545"/>
      <c r="O42" s="74"/>
    </row>
    <row r="43" spans="1:15" x14ac:dyDescent="0.25">
      <c r="A43" s="118" t="s">
        <v>1992</v>
      </c>
      <c r="B43" s="436" t="s">
        <v>2092</v>
      </c>
      <c r="C43" s="584"/>
      <c r="D43" s="540"/>
      <c r="E43" s="543"/>
      <c r="F43" s="28"/>
      <c r="G43" s="28"/>
      <c r="H43" s="28"/>
      <c r="I43" s="543"/>
      <c r="J43" s="543"/>
      <c r="K43" s="773"/>
      <c r="L43" s="461"/>
      <c r="M43" s="540"/>
      <c r="N43" s="545"/>
      <c r="O43" s="74"/>
    </row>
    <row r="44" spans="1:15" x14ac:dyDescent="0.25">
      <c r="A44" s="118" t="s">
        <v>1993</v>
      </c>
      <c r="B44" s="436" t="s">
        <v>2093</v>
      </c>
      <c r="C44" s="584"/>
      <c r="D44" s="540"/>
      <c r="E44" s="543"/>
      <c r="F44" s="28"/>
      <c r="G44" s="28"/>
      <c r="H44" s="28"/>
      <c r="I44" s="543"/>
      <c r="J44" s="543"/>
      <c r="K44" s="773"/>
      <c r="L44" s="461"/>
      <c r="M44" s="540"/>
      <c r="N44" s="545"/>
      <c r="O44" s="74"/>
    </row>
    <row r="45" spans="1:15" x14ac:dyDescent="0.25">
      <c r="A45" s="118" t="s">
        <v>1994</v>
      </c>
      <c r="B45" s="436" t="s">
        <v>2094</v>
      </c>
      <c r="C45" s="584"/>
      <c r="D45" s="540"/>
      <c r="E45" s="543"/>
      <c r="F45" s="28"/>
      <c r="G45" s="28"/>
      <c r="H45" s="28"/>
      <c r="I45" s="543"/>
      <c r="J45" s="543"/>
      <c r="K45" s="773"/>
      <c r="L45" s="461"/>
      <c r="M45" s="540"/>
      <c r="N45" s="545"/>
      <c r="O45" s="74"/>
    </row>
    <row r="46" spans="1:15" x14ac:dyDescent="0.25">
      <c r="A46" s="118" t="s">
        <v>1995</v>
      </c>
      <c r="B46" s="436" t="s">
        <v>2095</v>
      </c>
      <c r="C46" s="584"/>
      <c r="D46" s="540"/>
      <c r="E46" s="543"/>
      <c r="F46" s="28"/>
      <c r="G46" s="28"/>
      <c r="H46" s="28"/>
      <c r="I46" s="543"/>
      <c r="J46" s="543"/>
      <c r="K46" s="773"/>
      <c r="L46" s="461"/>
      <c r="M46" s="540"/>
      <c r="N46" s="545"/>
      <c r="O46" s="74"/>
    </row>
    <row r="47" spans="1:15" x14ac:dyDescent="0.25">
      <c r="A47" s="118" t="s">
        <v>1996</v>
      </c>
      <c r="B47" s="436" t="s">
        <v>2096</v>
      </c>
      <c r="C47" s="584"/>
      <c r="D47" s="540"/>
      <c r="E47" s="543"/>
      <c r="F47" s="28"/>
      <c r="G47" s="28"/>
      <c r="H47" s="28"/>
      <c r="I47" s="543"/>
      <c r="J47" s="543"/>
      <c r="K47" s="773"/>
      <c r="L47" s="461"/>
      <c r="M47" s="540"/>
      <c r="N47" s="545"/>
      <c r="O47" s="74"/>
    </row>
    <row r="48" spans="1:15" x14ac:dyDescent="0.25">
      <c r="A48" s="118" t="s">
        <v>1997</v>
      </c>
      <c r="B48" s="436" t="s">
        <v>2097</v>
      </c>
      <c r="C48" s="584"/>
      <c r="D48" s="540"/>
      <c r="E48" s="543"/>
      <c r="F48" s="28"/>
      <c r="G48" s="28"/>
      <c r="H48" s="28"/>
      <c r="I48" s="543"/>
      <c r="J48" s="543"/>
      <c r="K48" s="773"/>
      <c r="L48" s="461"/>
      <c r="M48" s="540"/>
      <c r="N48" s="545"/>
      <c r="O48" s="74"/>
    </row>
    <row r="49" spans="1:15" x14ac:dyDescent="0.25">
      <c r="A49" s="118" t="s">
        <v>1998</v>
      </c>
      <c r="B49" s="436" t="s">
        <v>2098</v>
      </c>
      <c r="C49" s="584"/>
      <c r="D49" s="540"/>
      <c r="E49" s="543"/>
      <c r="F49" s="28"/>
      <c r="G49" s="28"/>
      <c r="H49" s="28"/>
      <c r="I49" s="543"/>
      <c r="J49" s="543"/>
      <c r="K49" s="773"/>
      <c r="L49" s="461"/>
      <c r="M49" s="540"/>
      <c r="N49" s="545"/>
      <c r="O49" s="74"/>
    </row>
    <row r="50" spans="1:15" x14ac:dyDescent="0.25">
      <c r="A50" s="118" t="s">
        <v>1999</v>
      </c>
      <c r="B50" s="436" t="s">
        <v>2099</v>
      </c>
      <c r="C50" s="584"/>
      <c r="D50" s="540"/>
      <c r="E50" s="543"/>
      <c r="F50" s="28"/>
      <c r="G50" s="28"/>
      <c r="H50" s="28"/>
      <c r="I50" s="543"/>
      <c r="J50" s="543"/>
      <c r="K50" s="773"/>
      <c r="L50" s="461"/>
      <c r="M50" s="540"/>
      <c r="N50" s="545"/>
      <c r="O50" s="74"/>
    </row>
    <row r="51" spans="1:15" x14ac:dyDescent="0.25">
      <c r="A51" s="118" t="s">
        <v>2000</v>
      </c>
      <c r="B51" s="436" t="s">
        <v>2100</v>
      </c>
      <c r="C51" s="584"/>
      <c r="D51" s="540"/>
      <c r="E51" s="543"/>
      <c r="F51" s="28"/>
      <c r="G51" s="28"/>
      <c r="H51" s="28"/>
      <c r="I51" s="543"/>
      <c r="J51" s="543"/>
      <c r="K51" s="773"/>
      <c r="L51" s="461"/>
      <c r="M51" s="540"/>
      <c r="N51" s="545"/>
      <c r="O51" s="74"/>
    </row>
    <row r="52" spans="1:15" x14ac:dyDescent="0.25">
      <c r="A52" s="118" t="s">
        <v>2001</v>
      </c>
      <c r="B52" s="436" t="s">
        <v>2101</v>
      </c>
      <c r="C52" s="584"/>
      <c r="D52" s="540"/>
      <c r="E52" s="543"/>
      <c r="F52" s="28"/>
      <c r="G52" s="28"/>
      <c r="H52" s="28"/>
      <c r="I52" s="543"/>
      <c r="J52" s="543"/>
      <c r="K52" s="773"/>
      <c r="L52" s="461"/>
      <c r="M52" s="540"/>
      <c r="N52" s="545"/>
      <c r="O52" s="74"/>
    </row>
    <row r="53" spans="1:15" x14ac:dyDescent="0.25">
      <c r="A53" s="118" t="s">
        <v>2002</v>
      </c>
      <c r="B53" s="436" t="s">
        <v>2102</v>
      </c>
      <c r="C53" s="584"/>
      <c r="D53" s="540"/>
      <c r="E53" s="543"/>
      <c r="F53" s="28"/>
      <c r="G53" s="28"/>
      <c r="H53" s="28"/>
      <c r="I53" s="543"/>
      <c r="J53" s="543"/>
      <c r="K53" s="773"/>
      <c r="L53" s="461"/>
      <c r="M53" s="540"/>
      <c r="N53" s="545"/>
      <c r="O53" s="74"/>
    </row>
    <row r="54" spans="1:15" x14ac:dyDescent="0.25">
      <c r="A54" s="118" t="s">
        <v>2003</v>
      </c>
      <c r="B54" s="436" t="s">
        <v>2103</v>
      </c>
      <c r="C54" s="584"/>
      <c r="D54" s="540"/>
      <c r="E54" s="543"/>
      <c r="F54" s="28"/>
      <c r="G54" s="28"/>
      <c r="H54" s="28"/>
      <c r="I54" s="543"/>
      <c r="J54" s="543"/>
      <c r="K54" s="773"/>
      <c r="L54" s="461"/>
      <c r="M54" s="540"/>
      <c r="N54" s="545"/>
      <c r="O54" s="74"/>
    </row>
    <row r="55" spans="1:15" x14ac:dyDescent="0.25">
      <c r="A55" s="118" t="s">
        <v>2004</v>
      </c>
      <c r="B55" s="436" t="s">
        <v>2104</v>
      </c>
      <c r="C55" s="584"/>
      <c r="D55" s="540"/>
      <c r="E55" s="543"/>
      <c r="F55" s="28"/>
      <c r="G55" s="28"/>
      <c r="H55" s="28"/>
      <c r="I55" s="543"/>
      <c r="J55" s="543"/>
      <c r="K55" s="773"/>
      <c r="L55" s="461"/>
      <c r="M55" s="540"/>
      <c r="N55" s="545"/>
      <c r="O55" s="74"/>
    </row>
    <row r="56" spans="1:15" x14ac:dyDescent="0.25">
      <c r="A56" s="118" t="s">
        <v>2005</v>
      </c>
      <c r="B56" s="436" t="s">
        <v>2105</v>
      </c>
      <c r="C56" s="584"/>
      <c r="D56" s="540"/>
      <c r="E56" s="543"/>
      <c r="F56" s="28"/>
      <c r="G56" s="28"/>
      <c r="H56" s="28"/>
      <c r="I56" s="543"/>
      <c r="J56" s="543"/>
      <c r="K56" s="773"/>
      <c r="L56" s="461"/>
      <c r="M56" s="540"/>
      <c r="N56" s="545"/>
      <c r="O56" s="74"/>
    </row>
    <row r="57" spans="1:15" x14ac:dyDescent="0.25">
      <c r="A57" s="118" t="s">
        <v>2006</v>
      </c>
      <c r="B57" s="436" t="s">
        <v>2106</v>
      </c>
      <c r="C57" s="584"/>
      <c r="D57" s="540"/>
      <c r="E57" s="543"/>
      <c r="F57" s="28"/>
      <c r="G57" s="28"/>
      <c r="H57" s="28"/>
      <c r="I57" s="543"/>
      <c r="J57" s="543"/>
      <c r="K57" s="773"/>
      <c r="L57" s="461"/>
      <c r="M57" s="540"/>
      <c r="N57" s="545"/>
      <c r="O57" s="74"/>
    </row>
    <row r="58" spans="1:15" x14ac:dyDescent="0.25">
      <c r="A58" s="118" t="s">
        <v>2007</v>
      </c>
      <c r="B58" s="436" t="s">
        <v>2107</v>
      </c>
      <c r="C58" s="584"/>
      <c r="D58" s="540"/>
      <c r="E58" s="543"/>
      <c r="F58" s="28"/>
      <c r="G58" s="28"/>
      <c r="H58" s="28"/>
      <c r="I58" s="543"/>
      <c r="J58" s="543"/>
      <c r="K58" s="773"/>
      <c r="L58" s="461"/>
      <c r="M58" s="540"/>
      <c r="N58" s="545"/>
      <c r="O58" s="74"/>
    </row>
    <row r="59" spans="1:15" x14ac:dyDescent="0.25">
      <c r="A59" s="118" t="s">
        <v>2008</v>
      </c>
      <c r="B59" s="436" t="s">
        <v>2108</v>
      </c>
      <c r="C59" s="584"/>
      <c r="D59" s="540"/>
      <c r="E59" s="543"/>
      <c r="F59" s="28"/>
      <c r="G59" s="28"/>
      <c r="H59" s="28"/>
      <c r="I59" s="543"/>
      <c r="J59" s="543"/>
      <c r="K59" s="773"/>
      <c r="L59" s="461"/>
      <c r="M59" s="540"/>
      <c r="N59" s="545"/>
      <c r="O59" s="74"/>
    </row>
    <row r="60" spans="1:15" x14ac:dyDescent="0.25">
      <c r="A60" s="118" t="s">
        <v>2009</v>
      </c>
      <c r="B60" s="436" t="s">
        <v>2109</v>
      </c>
      <c r="C60" s="584"/>
      <c r="D60" s="540"/>
      <c r="E60" s="543"/>
      <c r="F60" s="28"/>
      <c r="G60" s="28"/>
      <c r="H60" s="28"/>
      <c r="I60" s="543"/>
      <c r="J60" s="543"/>
      <c r="K60" s="773"/>
      <c r="L60" s="461"/>
      <c r="M60" s="540"/>
      <c r="N60" s="545"/>
      <c r="O60" s="74"/>
    </row>
    <row r="61" spans="1:15" x14ac:dyDescent="0.25">
      <c r="A61" s="118" t="s">
        <v>2010</v>
      </c>
      <c r="B61" s="436" t="s">
        <v>2110</v>
      </c>
      <c r="C61" s="584"/>
      <c r="D61" s="540"/>
      <c r="E61" s="543"/>
      <c r="F61" s="28"/>
      <c r="G61" s="28"/>
      <c r="H61" s="28"/>
      <c r="I61" s="543"/>
      <c r="J61" s="543"/>
      <c r="K61" s="773"/>
      <c r="L61" s="461"/>
      <c r="M61" s="540"/>
      <c r="N61" s="545"/>
      <c r="O61" s="74"/>
    </row>
    <row r="62" spans="1:15" x14ac:dyDescent="0.25">
      <c r="A62" s="118" t="s">
        <v>2011</v>
      </c>
      <c r="B62" s="436" t="s">
        <v>2111</v>
      </c>
      <c r="C62" s="584"/>
      <c r="D62" s="540"/>
      <c r="E62" s="543"/>
      <c r="F62" s="28"/>
      <c r="G62" s="28"/>
      <c r="H62" s="28"/>
      <c r="I62" s="543"/>
      <c r="J62" s="543"/>
      <c r="K62" s="773"/>
      <c r="L62" s="461"/>
      <c r="M62" s="540"/>
      <c r="N62" s="545"/>
      <c r="O62" s="74"/>
    </row>
    <row r="63" spans="1:15" x14ac:dyDescent="0.25">
      <c r="A63" s="118" t="s">
        <v>2012</v>
      </c>
      <c r="B63" s="436" t="s">
        <v>2112</v>
      </c>
      <c r="C63" s="584"/>
      <c r="D63" s="540"/>
      <c r="E63" s="543"/>
      <c r="F63" s="28"/>
      <c r="G63" s="28"/>
      <c r="H63" s="28"/>
      <c r="I63" s="543"/>
      <c r="J63" s="543"/>
      <c r="K63" s="773"/>
      <c r="L63" s="461"/>
      <c r="M63" s="540"/>
      <c r="N63" s="545"/>
      <c r="O63" s="74"/>
    </row>
    <row r="64" spans="1:15" x14ac:dyDescent="0.25">
      <c r="A64" s="118" t="s">
        <v>2013</v>
      </c>
      <c r="B64" s="436" t="s">
        <v>2113</v>
      </c>
      <c r="C64" s="584"/>
      <c r="D64" s="540"/>
      <c r="E64" s="543"/>
      <c r="F64" s="28"/>
      <c r="G64" s="28"/>
      <c r="H64" s="28"/>
      <c r="I64" s="543"/>
      <c r="J64" s="543"/>
      <c r="K64" s="773"/>
      <c r="L64" s="461"/>
      <c r="M64" s="540"/>
      <c r="N64" s="545"/>
      <c r="O64" s="74"/>
    </row>
    <row r="65" spans="1:15" x14ac:dyDescent="0.25">
      <c r="A65" s="118" t="s">
        <v>2014</v>
      </c>
      <c r="B65" s="436" t="s">
        <v>2114</v>
      </c>
      <c r="C65" s="584"/>
      <c r="D65" s="540"/>
      <c r="E65" s="543"/>
      <c r="F65" s="28"/>
      <c r="G65" s="28"/>
      <c r="H65" s="28"/>
      <c r="I65" s="543"/>
      <c r="J65" s="543"/>
      <c r="K65" s="773"/>
      <c r="L65" s="461"/>
      <c r="M65" s="540"/>
      <c r="N65" s="545"/>
      <c r="O65" s="74"/>
    </row>
    <row r="66" spans="1:15" x14ac:dyDescent="0.25">
      <c r="A66" s="118" t="s">
        <v>2015</v>
      </c>
      <c r="B66" s="436" t="s">
        <v>2115</v>
      </c>
      <c r="C66" s="584"/>
      <c r="D66" s="540"/>
      <c r="E66" s="543"/>
      <c r="F66" s="28"/>
      <c r="G66" s="28"/>
      <c r="H66" s="28"/>
      <c r="I66" s="543"/>
      <c r="J66" s="543"/>
      <c r="K66" s="773"/>
      <c r="L66" s="461"/>
      <c r="M66" s="540"/>
      <c r="N66" s="545"/>
      <c r="O66" s="74"/>
    </row>
    <row r="67" spans="1:15" x14ac:dyDescent="0.25">
      <c r="A67" s="118" t="s">
        <v>2016</v>
      </c>
      <c r="B67" s="436" t="s">
        <v>2116</v>
      </c>
      <c r="C67" s="584"/>
      <c r="D67" s="540"/>
      <c r="E67" s="543"/>
      <c r="F67" s="28"/>
      <c r="G67" s="28"/>
      <c r="H67" s="28"/>
      <c r="I67" s="543"/>
      <c r="J67" s="543"/>
      <c r="K67" s="773"/>
      <c r="L67" s="461"/>
      <c r="M67" s="540"/>
      <c r="N67" s="545"/>
      <c r="O67" s="74"/>
    </row>
    <row r="68" spans="1:15" x14ac:dyDescent="0.25">
      <c r="A68" s="118" t="s">
        <v>2017</v>
      </c>
      <c r="B68" s="436" t="s">
        <v>2117</v>
      </c>
      <c r="C68" s="584"/>
      <c r="D68" s="540"/>
      <c r="E68" s="543"/>
      <c r="F68" s="28"/>
      <c r="G68" s="28"/>
      <c r="H68" s="28"/>
      <c r="I68" s="543"/>
      <c r="J68" s="543"/>
      <c r="K68" s="773"/>
      <c r="L68" s="461"/>
      <c r="M68" s="540"/>
      <c r="N68" s="545"/>
      <c r="O68" s="74"/>
    </row>
    <row r="69" spans="1:15" x14ac:dyDescent="0.25">
      <c r="A69" s="118" t="s">
        <v>2018</v>
      </c>
      <c r="B69" s="436" t="s">
        <v>2118</v>
      </c>
      <c r="C69" s="584"/>
      <c r="D69" s="540"/>
      <c r="E69" s="543"/>
      <c r="F69" s="28"/>
      <c r="G69" s="28"/>
      <c r="H69" s="28"/>
      <c r="I69" s="543"/>
      <c r="J69" s="543"/>
      <c r="K69" s="773"/>
      <c r="L69" s="461"/>
      <c r="M69" s="540"/>
      <c r="N69" s="545"/>
      <c r="O69" s="74"/>
    </row>
    <row r="70" spans="1:15" x14ac:dyDescent="0.25">
      <c r="A70" s="118" t="s">
        <v>2019</v>
      </c>
      <c r="B70" s="436" t="s">
        <v>2119</v>
      </c>
      <c r="C70" s="584"/>
      <c r="D70" s="540"/>
      <c r="E70" s="543"/>
      <c r="F70" s="28"/>
      <c r="G70" s="28"/>
      <c r="H70" s="28"/>
      <c r="I70" s="543"/>
      <c r="J70" s="543"/>
      <c r="K70" s="773"/>
      <c r="L70" s="461"/>
      <c r="M70" s="540"/>
      <c r="N70" s="545"/>
      <c r="O70" s="74"/>
    </row>
    <row r="71" spans="1:15" x14ac:dyDescent="0.25">
      <c r="A71" s="118" t="s">
        <v>2020</v>
      </c>
      <c r="B71" s="436" t="s">
        <v>2120</v>
      </c>
      <c r="C71" s="584"/>
      <c r="D71" s="540"/>
      <c r="E71" s="543"/>
      <c r="F71" s="28"/>
      <c r="G71" s="28"/>
      <c r="H71" s="28"/>
      <c r="I71" s="543"/>
      <c r="J71" s="543"/>
      <c r="K71" s="773"/>
      <c r="L71" s="461"/>
      <c r="M71" s="540"/>
      <c r="N71" s="545"/>
      <c r="O71" s="74"/>
    </row>
    <row r="72" spans="1:15" x14ac:dyDescent="0.25">
      <c r="A72" s="118" t="s">
        <v>2021</v>
      </c>
      <c r="B72" s="436" t="s">
        <v>2121</v>
      </c>
      <c r="C72" s="584"/>
      <c r="D72" s="540"/>
      <c r="E72" s="543"/>
      <c r="F72" s="28"/>
      <c r="G72" s="28"/>
      <c r="H72" s="28"/>
      <c r="I72" s="543"/>
      <c r="J72" s="543"/>
      <c r="K72" s="773"/>
      <c r="L72" s="461"/>
      <c r="M72" s="540"/>
      <c r="N72" s="545"/>
      <c r="O72" s="74"/>
    </row>
    <row r="73" spans="1:15" x14ac:dyDescent="0.25">
      <c r="A73" s="118" t="s">
        <v>2022</v>
      </c>
      <c r="B73" s="436" t="s">
        <v>2122</v>
      </c>
      <c r="C73" s="584"/>
      <c r="D73" s="540"/>
      <c r="E73" s="543"/>
      <c r="F73" s="28"/>
      <c r="G73" s="28"/>
      <c r="H73" s="28"/>
      <c r="I73" s="543"/>
      <c r="J73" s="543"/>
      <c r="K73" s="773"/>
      <c r="L73" s="461"/>
      <c r="M73" s="540"/>
      <c r="N73" s="545"/>
      <c r="O73" s="74"/>
    </row>
    <row r="74" spans="1:15" x14ac:dyDescent="0.25">
      <c r="A74" s="118" t="s">
        <v>2023</v>
      </c>
      <c r="B74" s="436" t="s">
        <v>2123</v>
      </c>
      <c r="C74" s="584"/>
      <c r="D74" s="540"/>
      <c r="E74" s="543"/>
      <c r="F74" s="28"/>
      <c r="G74" s="28"/>
      <c r="H74" s="28"/>
      <c r="I74" s="543"/>
      <c r="J74" s="543"/>
      <c r="K74" s="773"/>
      <c r="L74" s="461"/>
      <c r="M74" s="540"/>
      <c r="N74" s="545"/>
      <c r="O74" s="74"/>
    </row>
    <row r="75" spans="1:15" x14ac:dyDescent="0.25">
      <c r="A75" s="118" t="s">
        <v>2024</v>
      </c>
      <c r="B75" s="436" t="s">
        <v>2124</v>
      </c>
      <c r="C75" s="584"/>
      <c r="D75" s="540"/>
      <c r="E75" s="543"/>
      <c r="F75" s="28"/>
      <c r="G75" s="28"/>
      <c r="H75" s="28"/>
      <c r="I75" s="543"/>
      <c r="J75" s="543"/>
      <c r="K75" s="773"/>
      <c r="L75" s="461"/>
      <c r="M75" s="540"/>
      <c r="N75" s="545"/>
      <c r="O75" s="74"/>
    </row>
    <row r="76" spans="1:15" x14ac:dyDescent="0.25">
      <c r="A76" s="118" t="s">
        <v>2025</v>
      </c>
      <c r="B76" s="436" t="s">
        <v>2125</v>
      </c>
      <c r="C76" s="584"/>
      <c r="D76" s="540"/>
      <c r="E76" s="543"/>
      <c r="F76" s="28"/>
      <c r="G76" s="28"/>
      <c r="H76" s="28"/>
      <c r="I76" s="543"/>
      <c r="J76" s="543"/>
      <c r="K76" s="773"/>
      <c r="L76" s="461"/>
      <c r="M76" s="540"/>
      <c r="N76" s="545"/>
      <c r="O76" s="74"/>
    </row>
    <row r="77" spans="1:15" x14ac:dyDescent="0.25">
      <c r="A77" s="118" t="s">
        <v>2026</v>
      </c>
      <c r="B77" s="436" t="s">
        <v>2126</v>
      </c>
      <c r="C77" s="584"/>
      <c r="D77" s="540"/>
      <c r="E77" s="543"/>
      <c r="F77" s="28"/>
      <c r="G77" s="28"/>
      <c r="H77" s="28"/>
      <c r="I77" s="543"/>
      <c r="J77" s="543"/>
      <c r="K77" s="773"/>
      <c r="L77" s="461"/>
      <c r="M77" s="540"/>
      <c r="N77" s="545"/>
      <c r="O77" s="74"/>
    </row>
    <row r="78" spans="1:15" x14ac:dyDescent="0.25">
      <c r="A78" s="118" t="s">
        <v>2027</v>
      </c>
      <c r="B78" s="436" t="s">
        <v>2127</v>
      </c>
      <c r="C78" s="584"/>
      <c r="D78" s="540"/>
      <c r="E78" s="543"/>
      <c r="F78" s="28"/>
      <c r="G78" s="28"/>
      <c r="H78" s="28"/>
      <c r="I78" s="543"/>
      <c r="J78" s="543"/>
      <c r="K78" s="773"/>
      <c r="L78" s="461"/>
      <c r="M78" s="540"/>
      <c r="N78" s="545"/>
      <c r="O78" s="74"/>
    </row>
    <row r="79" spans="1:15" x14ac:dyDescent="0.25">
      <c r="A79" s="118" t="s">
        <v>2028</v>
      </c>
      <c r="B79" s="436" t="s">
        <v>2128</v>
      </c>
      <c r="C79" s="584"/>
      <c r="D79" s="540"/>
      <c r="E79" s="543"/>
      <c r="F79" s="28"/>
      <c r="G79" s="28"/>
      <c r="H79" s="28"/>
      <c r="I79" s="543"/>
      <c r="J79" s="543"/>
      <c r="K79" s="773"/>
      <c r="L79" s="461"/>
      <c r="M79" s="540"/>
      <c r="N79" s="545"/>
      <c r="O79" s="74"/>
    </row>
    <row r="80" spans="1:15" x14ac:dyDescent="0.25">
      <c r="A80" s="118" t="s">
        <v>2029</v>
      </c>
      <c r="B80" s="436" t="s">
        <v>2129</v>
      </c>
      <c r="C80" s="584"/>
      <c r="D80" s="540"/>
      <c r="E80" s="543"/>
      <c r="F80" s="28"/>
      <c r="G80" s="28"/>
      <c r="H80" s="28"/>
      <c r="I80" s="543"/>
      <c r="J80" s="543"/>
      <c r="K80" s="773"/>
      <c r="L80" s="461"/>
      <c r="M80" s="540"/>
      <c r="N80" s="545"/>
      <c r="O80" s="74"/>
    </row>
    <row r="81" spans="1:15" x14ac:dyDescent="0.25">
      <c r="A81" s="118" t="s">
        <v>2030</v>
      </c>
      <c r="B81" s="436" t="s">
        <v>2130</v>
      </c>
      <c r="C81" s="584"/>
      <c r="D81" s="540"/>
      <c r="E81" s="543"/>
      <c r="F81" s="28"/>
      <c r="G81" s="28"/>
      <c r="H81" s="28"/>
      <c r="I81" s="543"/>
      <c r="J81" s="543"/>
      <c r="K81" s="773"/>
      <c r="L81" s="461"/>
      <c r="M81" s="540"/>
      <c r="N81" s="545"/>
      <c r="O81" s="74"/>
    </row>
    <row r="82" spans="1:15" x14ac:dyDescent="0.25">
      <c r="A82" s="118" t="s">
        <v>2031</v>
      </c>
      <c r="B82" s="436" t="s">
        <v>2131</v>
      </c>
      <c r="C82" s="584"/>
      <c r="D82" s="540"/>
      <c r="E82" s="543"/>
      <c r="F82" s="28"/>
      <c r="G82" s="28"/>
      <c r="H82" s="28"/>
      <c r="I82" s="543"/>
      <c r="J82" s="543"/>
      <c r="K82" s="773"/>
      <c r="L82" s="461"/>
      <c r="M82" s="540"/>
      <c r="N82" s="545"/>
      <c r="O82" s="74"/>
    </row>
    <row r="83" spans="1:15" x14ac:dyDescent="0.25">
      <c r="A83" s="118" t="s">
        <v>2032</v>
      </c>
      <c r="B83" s="436" t="s">
        <v>2132</v>
      </c>
      <c r="C83" s="584"/>
      <c r="D83" s="540"/>
      <c r="E83" s="543"/>
      <c r="F83" s="28"/>
      <c r="G83" s="28"/>
      <c r="H83" s="28"/>
      <c r="I83" s="543"/>
      <c r="J83" s="543"/>
      <c r="K83" s="773"/>
      <c r="L83" s="461"/>
      <c r="M83" s="540"/>
      <c r="N83" s="545"/>
      <c r="O83" s="74"/>
    </row>
    <row r="84" spans="1:15" x14ac:dyDescent="0.25">
      <c r="A84" s="118" t="s">
        <v>2033</v>
      </c>
      <c r="B84" s="436" t="s">
        <v>2133</v>
      </c>
      <c r="C84" s="584"/>
      <c r="D84" s="540"/>
      <c r="E84" s="543"/>
      <c r="F84" s="28"/>
      <c r="G84" s="28"/>
      <c r="H84" s="28"/>
      <c r="I84" s="543"/>
      <c r="J84" s="543"/>
      <c r="K84" s="773"/>
      <c r="L84" s="461"/>
      <c r="M84" s="540"/>
      <c r="N84" s="545"/>
      <c r="O84" s="74"/>
    </row>
    <row r="85" spans="1:15" x14ac:dyDescent="0.25">
      <c r="A85" s="118" t="s">
        <v>2034</v>
      </c>
      <c r="B85" s="436" t="s">
        <v>2134</v>
      </c>
      <c r="C85" s="584"/>
      <c r="D85" s="540"/>
      <c r="E85" s="543"/>
      <c r="F85" s="28"/>
      <c r="G85" s="28"/>
      <c r="H85" s="28"/>
      <c r="I85" s="543"/>
      <c r="J85" s="543"/>
      <c r="K85" s="773"/>
      <c r="L85" s="461"/>
      <c r="M85" s="540"/>
      <c r="N85" s="545"/>
      <c r="O85" s="74"/>
    </row>
    <row r="86" spans="1:15" x14ac:dyDescent="0.25">
      <c r="A86" s="118" t="s">
        <v>2035</v>
      </c>
      <c r="B86" s="436" t="s">
        <v>2135</v>
      </c>
      <c r="C86" s="584"/>
      <c r="D86" s="540"/>
      <c r="E86" s="543"/>
      <c r="F86" s="28"/>
      <c r="G86" s="28"/>
      <c r="H86" s="28"/>
      <c r="I86" s="543"/>
      <c r="J86" s="543"/>
      <c r="K86" s="773"/>
      <c r="L86" s="461"/>
      <c r="M86" s="540"/>
      <c r="N86" s="545"/>
      <c r="O86" s="74"/>
    </row>
    <row r="87" spans="1:15" x14ac:dyDescent="0.25">
      <c r="A87" s="118" t="s">
        <v>2036</v>
      </c>
      <c r="B87" s="436" t="s">
        <v>2136</v>
      </c>
      <c r="C87" s="584"/>
      <c r="D87" s="540"/>
      <c r="E87" s="543"/>
      <c r="F87" s="28"/>
      <c r="G87" s="28"/>
      <c r="H87" s="28"/>
      <c r="I87" s="543"/>
      <c r="J87" s="543"/>
      <c r="K87" s="773"/>
      <c r="L87" s="461"/>
      <c r="M87" s="540"/>
      <c r="N87" s="545"/>
      <c r="O87" s="74"/>
    </row>
    <row r="88" spans="1:15" x14ac:dyDescent="0.25">
      <c r="A88" s="118" t="s">
        <v>2037</v>
      </c>
      <c r="B88" s="436" t="s">
        <v>2137</v>
      </c>
      <c r="C88" s="584"/>
      <c r="D88" s="540"/>
      <c r="E88" s="543"/>
      <c r="F88" s="28"/>
      <c r="G88" s="28"/>
      <c r="H88" s="28"/>
      <c r="I88" s="543"/>
      <c r="J88" s="543"/>
      <c r="K88" s="773"/>
      <c r="L88" s="461"/>
      <c r="M88" s="540"/>
      <c r="N88" s="545"/>
      <c r="O88" s="74"/>
    </row>
    <row r="89" spans="1:15" x14ac:dyDescent="0.25">
      <c r="A89" s="118" t="s">
        <v>2038</v>
      </c>
      <c r="B89" s="436" t="s">
        <v>2138</v>
      </c>
      <c r="C89" s="584"/>
      <c r="D89" s="540"/>
      <c r="E89" s="543"/>
      <c r="F89" s="28"/>
      <c r="G89" s="28"/>
      <c r="H89" s="28"/>
      <c r="I89" s="543"/>
      <c r="J89" s="543"/>
      <c r="K89" s="773"/>
      <c r="L89" s="461"/>
      <c r="M89" s="540"/>
      <c r="N89" s="545"/>
      <c r="O89" s="74"/>
    </row>
    <row r="90" spans="1:15" x14ac:dyDescent="0.25">
      <c r="A90" s="118" t="s">
        <v>2039</v>
      </c>
      <c r="B90" s="436" t="s">
        <v>2139</v>
      </c>
      <c r="C90" s="584"/>
      <c r="D90" s="540"/>
      <c r="E90" s="543"/>
      <c r="F90" s="28"/>
      <c r="G90" s="28"/>
      <c r="H90" s="28"/>
      <c r="I90" s="543"/>
      <c r="J90" s="543"/>
      <c r="K90" s="773"/>
      <c r="L90" s="461"/>
      <c r="M90" s="540"/>
      <c r="N90" s="545"/>
      <c r="O90" s="74"/>
    </row>
    <row r="91" spans="1:15" x14ac:dyDescent="0.25">
      <c r="A91" s="118" t="s">
        <v>2040</v>
      </c>
      <c r="B91" s="436" t="s">
        <v>2140</v>
      </c>
      <c r="C91" s="584"/>
      <c r="D91" s="540"/>
      <c r="E91" s="543"/>
      <c r="F91" s="28"/>
      <c r="G91" s="28"/>
      <c r="H91" s="28"/>
      <c r="I91" s="543"/>
      <c r="J91" s="543"/>
      <c r="K91" s="773"/>
      <c r="L91" s="461"/>
      <c r="M91" s="540"/>
      <c r="N91" s="545"/>
      <c r="O91" s="74"/>
    </row>
    <row r="92" spans="1:15" x14ac:dyDescent="0.25">
      <c r="A92" s="118" t="s">
        <v>2041</v>
      </c>
      <c r="B92" s="436" t="s">
        <v>2141</v>
      </c>
      <c r="C92" s="584"/>
      <c r="D92" s="540"/>
      <c r="E92" s="543"/>
      <c r="F92" s="28"/>
      <c r="G92" s="28"/>
      <c r="H92" s="28"/>
      <c r="I92" s="543"/>
      <c r="J92" s="543"/>
      <c r="K92" s="773"/>
      <c r="L92" s="461"/>
      <c r="M92" s="540"/>
      <c r="N92" s="545"/>
      <c r="O92" s="74"/>
    </row>
    <row r="93" spans="1:15" x14ac:dyDescent="0.25">
      <c r="A93" s="118" t="s">
        <v>2042</v>
      </c>
      <c r="B93" s="436" t="s">
        <v>2142</v>
      </c>
      <c r="C93" s="584"/>
      <c r="D93" s="540"/>
      <c r="E93" s="543"/>
      <c r="F93" s="28"/>
      <c r="G93" s="28"/>
      <c r="H93" s="28"/>
      <c r="I93" s="543"/>
      <c r="J93" s="543"/>
      <c r="K93" s="773"/>
      <c r="L93" s="461"/>
      <c r="M93" s="540"/>
      <c r="N93" s="545"/>
      <c r="O93" s="74"/>
    </row>
    <row r="94" spans="1:15" x14ac:dyDescent="0.25">
      <c r="A94" s="118" t="s">
        <v>2043</v>
      </c>
      <c r="B94" s="436" t="s">
        <v>2143</v>
      </c>
      <c r="C94" s="584"/>
      <c r="D94" s="540"/>
      <c r="E94" s="543"/>
      <c r="F94" s="28"/>
      <c r="G94" s="28"/>
      <c r="H94" s="28"/>
      <c r="I94" s="543"/>
      <c r="J94" s="543"/>
      <c r="K94" s="773"/>
      <c r="L94" s="461"/>
      <c r="M94" s="540"/>
      <c r="N94" s="545"/>
      <c r="O94" s="74"/>
    </row>
    <row r="95" spans="1:15" x14ac:dyDescent="0.25">
      <c r="A95" s="118" t="s">
        <v>2044</v>
      </c>
      <c r="B95" s="436" t="s">
        <v>2144</v>
      </c>
      <c r="C95" s="584"/>
      <c r="D95" s="540"/>
      <c r="E95" s="543"/>
      <c r="F95" s="28"/>
      <c r="G95" s="28"/>
      <c r="H95" s="28"/>
      <c r="I95" s="543"/>
      <c r="J95" s="543"/>
      <c r="K95" s="773"/>
      <c r="L95" s="461"/>
      <c r="M95" s="540"/>
      <c r="N95" s="545"/>
      <c r="O95" s="74"/>
    </row>
    <row r="96" spans="1:15" x14ac:dyDescent="0.25">
      <c r="A96" s="118" t="s">
        <v>2045</v>
      </c>
      <c r="B96" s="436" t="s">
        <v>2145</v>
      </c>
      <c r="C96" s="584"/>
      <c r="D96" s="540"/>
      <c r="E96" s="543"/>
      <c r="F96" s="28"/>
      <c r="G96" s="28"/>
      <c r="H96" s="28"/>
      <c r="I96" s="543"/>
      <c r="J96" s="543"/>
      <c r="K96" s="773"/>
      <c r="L96" s="461"/>
      <c r="M96" s="540"/>
      <c r="N96" s="545"/>
      <c r="O96" s="74"/>
    </row>
    <row r="97" spans="1:15" x14ac:dyDescent="0.25">
      <c r="A97" s="118" t="s">
        <v>2046</v>
      </c>
      <c r="B97" s="436" t="s">
        <v>2146</v>
      </c>
      <c r="C97" s="584"/>
      <c r="D97" s="540"/>
      <c r="E97" s="543"/>
      <c r="F97" s="28"/>
      <c r="G97" s="28"/>
      <c r="H97" s="28"/>
      <c r="I97" s="543"/>
      <c r="J97" s="543"/>
      <c r="K97" s="773"/>
      <c r="L97" s="461"/>
      <c r="M97" s="540"/>
      <c r="N97" s="545"/>
      <c r="O97" s="74"/>
    </row>
    <row r="98" spans="1:15" x14ac:dyDescent="0.25">
      <c r="A98" s="118" t="s">
        <v>2047</v>
      </c>
      <c r="B98" s="436" t="s">
        <v>2147</v>
      </c>
      <c r="C98" s="584"/>
      <c r="D98" s="540"/>
      <c r="E98" s="543"/>
      <c r="F98" s="28"/>
      <c r="G98" s="28"/>
      <c r="H98" s="28"/>
      <c r="I98" s="543"/>
      <c r="J98" s="543"/>
      <c r="K98" s="773"/>
      <c r="L98" s="461"/>
      <c r="M98" s="540"/>
      <c r="N98" s="545"/>
      <c r="O98" s="74"/>
    </row>
    <row r="99" spans="1:15" x14ac:dyDescent="0.25">
      <c r="A99" s="118" t="s">
        <v>2048</v>
      </c>
      <c r="B99" s="436" t="s">
        <v>2148</v>
      </c>
      <c r="C99" s="584"/>
      <c r="D99" s="540"/>
      <c r="E99" s="543"/>
      <c r="F99" s="28"/>
      <c r="G99" s="28"/>
      <c r="H99" s="28"/>
      <c r="I99" s="543"/>
      <c r="J99" s="543"/>
      <c r="K99" s="773"/>
      <c r="L99" s="461"/>
      <c r="M99" s="540"/>
      <c r="N99" s="545"/>
      <c r="O99" s="74"/>
    </row>
    <row r="100" spans="1:15" x14ac:dyDescent="0.25">
      <c r="A100" s="118" t="s">
        <v>2049</v>
      </c>
      <c r="B100" s="436" t="s">
        <v>2149</v>
      </c>
      <c r="C100" s="584"/>
      <c r="D100" s="540"/>
      <c r="E100" s="543"/>
      <c r="F100" s="28"/>
      <c r="G100" s="28"/>
      <c r="H100" s="28"/>
      <c r="I100" s="543"/>
      <c r="J100" s="543"/>
      <c r="K100" s="773"/>
      <c r="L100" s="461"/>
      <c r="M100" s="540"/>
      <c r="N100" s="545"/>
      <c r="O100" s="74"/>
    </row>
    <row r="101" spans="1:15" x14ac:dyDescent="0.25">
      <c r="A101" s="118" t="s">
        <v>2050</v>
      </c>
      <c r="B101" s="436" t="s">
        <v>2150</v>
      </c>
      <c r="C101" s="584"/>
      <c r="D101" s="540"/>
      <c r="E101" s="543"/>
      <c r="F101" s="28"/>
      <c r="G101" s="28"/>
      <c r="H101" s="28"/>
      <c r="I101" s="543"/>
      <c r="J101" s="543"/>
      <c r="K101" s="773"/>
      <c r="L101" s="461"/>
      <c r="M101" s="540"/>
      <c r="N101" s="545"/>
      <c r="O101" s="74"/>
    </row>
    <row r="102" spans="1:15" ht="15.75" thickBot="1" x14ac:dyDescent="0.3">
      <c r="A102" s="171" t="s">
        <v>2051</v>
      </c>
      <c r="B102" s="438" t="s">
        <v>2151</v>
      </c>
      <c r="C102" s="585"/>
      <c r="D102" s="546"/>
      <c r="E102" s="547"/>
      <c r="F102" s="30"/>
      <c r="G102" s="30"/>
      <c r="H102" s="30"/>
      <c r="I102" s="547"/>
      <c r="J102" s="547"/>
      <c r="K102" s="774"/>
      <c r="L102" s="463"/>
      <c r="M102" s="546"/>
      <c r="N102" s="548"/>
      <c r="O102" s="74"/>
    </row>
    <row r="103" spans="1:15" x14ac:dyDescent="0.25">
      <c r="A103" s="74"/>
      <c r="B103" s="74"/>
      <c r="C103" s="74"/>
      <c r="D103" s="74"/>
      <c r="E103" s="74"/>
      <c r="F103" s="74"/>
      <c r="G103" s="74"/>
      <c r="H103" s="74"/>
      <c r="I103" s="74"/>
      <c r="J103" s="74"/>
      <c r="K103" s="74"/>
      <c r="L103" s="74"/>
      <c r="M103" s="74"/>
      <c r="N103" s="74"/>
      <c r="O103" s="74"/>
    </row>
  </sheetData>
  <sheetProtection sheet="1" objects="1" scenarios="1" formatCells="0" formatColumns="0" formatRows="0" selectLockedCells="1"/>
  <dataValidations xWindow="437" yWindow="340" count="9">
    <dataValidation type="textLength" allowBlank="1" showInputMessage="1" showErrorMessage="1" errorTitle="Invalid reference" error="Enter LE approval reference up to 15 characters, or 'NONE'" promptTitle="Large Exposure reference" prompt="Enter LE approval reference  up to 15 characters, or 'NONE'" sqref="D3:D102" xr:uid="{00000000-0002-0000-2500-000000000000}">
      <formula1>4</formula1>
      <formula2>15</formula2>
    </dataValidation>
    <dataValidation type="list" allowBlank="1" showDropDown="1" showInputMessage="1" showErrorMessage="1" errorTitle="Invalid response" error="Enter Y or N" promptTitle="Connected?" prompt="Enter Y or N" sqref="E3:E102" xr:uid="{00000000-0002-0000-2500-000001000000}">
      <formula1>"Y,N,y,n"</formula1>
    </dataValidation>
    <dataValidation type="textLength" allowBlank="1" showInputMessage="1" showErrorMessage="1" errorTitle="Invalid response" error="Enter 3 digit currency ISO code" promptTitle="Currency" prompt="Enter 3 digit currency ISO code" sqref="M3:M102" xr:uid="{00000000-0002-0000-2500-000002000000}">
      <formula1>3</formula1>
      <formula2>3</formula2>
    </dataValidation>
    <dataValidation type="textLength" allowBlank="1" showInputMessage="1" showErrorMessage="1" errorTitle="Invalid response" error="Enter text between 2 and 50 characters" promptTitle="Collateral" prompt="Enter text between 2 and 50 characters" sqref="K3:K102" xr:uid="{00000000-0002-0000-2500-000003000000}">
      <formula1>2</formula1>
      <formula2>50</formula2>
    </dataValidation>
    <dataValidation type="list" allowBlank="1" showDropDown="1" showInputMessage="1" showErrorMessage="1" errorTitle="Invalid response" error="Enter Y or N" promptTitle="Parental Guarantee?" prompt="Enter Y or N" sqref="J3:J102" xr:uid="{00000000-0002-0000-2500-000004000000}">
      <formula1>"Y,N,y,n"</formula1>
    </dataValidation>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F3:H102" xr:uid="{00000000-0002-0000-2500-000005000000}">
      <formula1>-1000000000</formula1>
      <formula2>1000000000</formula2>
    </dataValidation>
    <dataValidation type="list" allowBlank="1" showDropDown="1" showInputMessage="1" showErrorMessage="1" errorTitle="Invalid response" error="Enter Y or N_x000a_" promptTitle="Performing?" prompt="Enter Y or N" sqref="I3:I102" xr:uid="{00000000-0002-0000-2500-000006000000}">
      <formula1>"Y,N,y,n"</formula1>
    </dataValidation>
    <dataValidation type="decimal" allowBlank="1" showInputMessage="1" showErrorMessage="1" errorTitle="Invalid percentage" error="outside permitted range of_x000a_0 to +1,000%" promptTitle="Percentage in range" prompt="Must be a percentage between 0 and 1,000% - enter 1,000% if exceeds maximum" sqref="L3:L102" xr:uid="{00000000-0002-0000-2500-000007000000}">
      <formula1>0</formula1>
      <formula2>10</formula2>
    </dataValidation>
    <dataValidation type="date" allowBlank="1" showInputMessage="1" showErrorMessage="1" errorTitle="Invalid date" error="Date not in range 1/1/2019 to 31/12/2119" promptTitle="Date in range" prompt="Must be a date between 1/1/2019 and 31/12/2119" sqref="N3:N102" xr:uid="{00000000-0002-0000-2500-000008000000}">
      <formula1>43466</formula1>
      <formula2>80354</formula2>
    </dataValidation>
  </dataValidation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dimension ref="A1:I103"/>
  <sheetViews>
    <sheetView workbookViewId="0">
      <pane xSplit="2" ySplit="2" topLeftCell="C77" activePane="bottomRight" state="frozen"/>
      <selection pane="topRight" activeCell="C1" sqref="C1"/>
      <selection pane="bottomLeft" activeCell="A3" sqref="A3"/>
      <selection pane="bottomRight" activeCell="D77" sqref="D77"/>
    </sheetView>
  </sheetViews>
  <sheetFormatPr defaultRowHeight="15" x14ac:dyDescent="0.25"/>
  <cols>
    <col min="2" max="2" width="18" bestFit="1" customWidth="1"/>
    <col min="3" max="3" width="30.7109375" bestFit="1" customWidth="1"/>
    <col min="4" max="5" width="22.140625" customWidth="1"/>
    <col min="6" max="6" width="13.28515625" bestFit="1" customWidth="1"/>
  </cols>
  <sheetData>
    <row r="1" spans="1:9" ht="15.75" thickBot="1" x14ac:dyDescent="0.3">
      <c r="A1" s="96" t="s">
        <v>1</v>
      </c>
      <c r="B1" s="381" t="s">
        <v>2856</v>
      </c>
      <c r="C1" s="410"/>
      <c r="D1" s="74"/>
      <c r="E1" s="74"/>
      <c r="F1" s="74"/>
      <c r="G1" s="74"/>
    </row>
    <row r="2" spans="1:9" ht="30.75" thickBot="1" x14ac:dyDescent="0.3">
      <c r="A2" s="122" t="s">
        <v>0</v>
      </c>
      <c r="B2" s="437" t="s">
        <v>6</v>
      </c>
      <c r="C2" s="122" t="s">
        <v>1275</v>
      </c>
      <c r="D2" s="539" t="s">
        <v>1278</v>
      </c>
      <c r="E2" s="539" t="s">
        <v>1279</v>
      </c>
      <c r="F2" s="542" t="s">
        <v>1283</v>
      </c>
      <c r="G2" s="74"/>
    </row>
    <row r="3" spans="1:9" x14ac:dyDescent="0.25">
      <c r="A3" s="115" t="s">
        <v>2152</v>
      </c>
      <c r="B3" s="435" t="s">
        <v>1848</v>
      </c>
      <c r="C3" s="583"/>
      <c r="D3" s="29"/>
      <c r="E3" s="29"/>
      <c r="F3" s="544"/>
      <c r="G3" s="74"/>
    </row>
    <row r="4" spans="1:9" x14ac:dyDescent="0.25">
      <c r="A4" s="118" t="s">
        <v>2153</v>
      </c>
      <c r="B4" s="436" t="s">
        <v>1849</v>
      </c>
      <c r="C4" s="584"/>
      <c r="D4" s="28"/>
      <c r="E4" s="28"/>
      <c r="F4" s="545"/>
      <c r="G4" s="74"/>
    </row>
    <row r="5" spans="1:9" x14ac:dyDescent="0.25">
      <c r="A5" s="118" t="s">
        <v>2154</v>
      </c>
      <c r="B5" s="436" t="s">
        <v>1850</v>
      </c>
      <c r="C5" s="584"/>
      <c r="D5" s="28"/>
      <c r="E5" s="28"/>
      <c r="F5" s="545"/>
      <c r="G5" s="74"/>
    </row>
    <row r="6" spans="1:9" x14ac:dyDescent="0.25">
      <c r="A6" s="118" t="s">
        <v>2155</v>
      </c>
      <c r="B6" s="436" t="s">
        <v>1851</v>
      </c>
      <c r="C6" s="584"/>
      <c r="D6" s="28"/>
      <c r="E6" s="28"/>
      <c r="F6" s="545"/>
      <c r="G6" s="74"/>
    </row>
    <row r="7" spans="1:9" x14ac:dyDescent="0.25">
      <c r="A7" s="118" t="s">
        <v>2156</v>
      </c>
      <c r="B7" s="436" t="s">
        <v>1852</v>
      </c>
      <c r="C7" s="584"/>
      <c r="D7" s="28"/>
      <c r="E7" s="28"/>
      <c r="F7" s="545"/>
      <c r="G7" s="74"/>
    </row>
    <row r="8" spans="1:9" x14ac:dyDescent="0.25">
      <c r="A8" s="118" t="s">
        <v>2157</v>
      </c>
      <c r="B8" s="436" t="s">
        <v>1853</v>
      </c>
      <c r="C8" s="584"/>
      <c r="D8" s="28"/>
      <c r="E8" s="28"/>
      <c r="F8" s="545"/>
      <c r="G8" s="74"/>
      <c r="I8" t="s">
        <v>1157</v>
      </c>
    </row>
    <row r="9" spans="1:9" x14ac:dyDescent="0.25">
      <c r="A9" s="118" t="s">
        <v>2158</v>
      </c>
      <c r="B9" s="436" t="s">
        <v>1854</v>
      </c>
      <c r="C9" s="584"/>
      <c r="D9" s="28"/>
      <c r="E9" s="28"/>
      <c r="F9" s="545"/>
      <c r="G9" s="74"/>
    </row>
    <row r="10" spans="1:9" x14ac:dyDescent="0.25">
      <c r="A10" s="118" t="s">
        <v>2159</v>
      </c>
      <c r="B10" s="436" t="s">
        <v>1855</v>
      </c>
      <c r="C10" s="584"/>
      <c r="D10" s="28"/>
      <c r="E10" s="28"/>
      <c r="F10" s="545"/>
      <c r="G10" s="74"/>
    </row>
    <row r="11" spans="1:9" x14ac:dyDescent="0.25">
      <c r="A11" s="118" t="s">
        <v>2160</v>
      </c>
      <c r="B11" s="436" t="s">
        <v>1856</v>
      </c>
      <c r="C11" s="584"/>
      <c r="D11" s="28"/>
      <c r="E11" s="28"/>
      <c r="F11" s="545"/>
      <c r="G11" s="74"/>
    </row>
    <row r="12" spans="1:9" x14ac:dyDescent="0.25">
      <c r="A12" s="118" t="s">
        <v>2161</v>
      </c>
      <c r="B12" s="436" t="s">
        <v>1857</v>
      </c>
      <c r="C12" s="584"/>
      <c r="D12" s="28"/>
      <c r="E12" s="28"/>
      <c r="F12" s="545"/>
      <c r="G12" s="74"/>
    </row>
    <row r="13" spans="1:9" x14ac:dyDescent="0.25">
      <c r="A13" s="118" t="s">
        <v>2162</v>
      </c>
      <c r="B13" s="436" t="s">
        <v>1858</v>
      </c>
      <c r="C13" s="584"/>
      <c r="D13" s="28"/>
      <c r="E13" s="28"/>
      <c r="F13" s="545"/>
      <c r="G13" s="74"/>
    </row>
    <row r="14" spans="1:9" x14ac:dyDescent="0.25">
      <c r="A14" s="118" t="s">
        <v>2163</v>
      </c>
      <c r="B14" s="436" t="s">
        <v>1859</v>
      </c>
      <c r="C14" s="584"/>
      <c r="D14" s="28"/>
      <c r="E14" s="28"/>
      <c r="F14" s="545"/>
      <c r="G14" s="74"/>
    </row>
    <row r="15" spans="1:9" x14ac:dyDescent="0.25">
      <c r="A15" s="118" t="s">
        <v>2164</v>
      </c>
      <c r="B15" s="436" t="s">
        <v>1860</v>
      </c>
      <c r="C15" s="584"/>
      <c r="D15" s="28"/>
      <c r="E15" s="28"/>
      <c r="F15" s="545"/>
      <c r="G15" s="74"/>
    </row>
    <row r="16" spans="1:9" x14ac:dyDescent="0.25">
      <c r="A16" s="118" t="s">
        <v>2165</v>
      </c>
      <c r="B16" s="436" t="s">
        <v>1861</v>
      </c>
      <c r="C16" s="584"/>
      <c r="D16" s="28"/>
      <c r="E16" s="28"/>
      <c r="F16" s="545"/>
      <c r="G16" s="74"/>
    </row>
    <row r="17" spans="1:7" x14ac:dyDescent="0.25">
      <c r="A17" s="118" t="s">
        <v>2166</v>
      </c>
      <c r="B17" s="436" t="s">
        <v>1862</v>
      </c>
      <c r="C17" s="584"/>
      <c r="D17" s="28"/>
      <c r="E17" s="28"/>
      <c r="F17" s="545"/>
      <c r="G17" s="74"/>
    </row>
    <row r="18" spans="1:7" x14ac:dyDescent="0.25">
      <c r="A18" s="118" t="s">
        <v>2167</v>
      </c>
      <c r="B18" s="436" t="s">
        <v>1863</v>
      </c>
      <c r="C18" s="584"/>
      <c r="D18" s="28"/>
      <c r="E18" s="28"/>
      <c r="F18" s="545"/>
      <c r="G18" s="74"/>
    </row>
    <row r="19" spans="1:7" x14ac:dyDescent="0.25">
      <c r="A19" s="118" t="s">
        <v>2168</v>
      </c>
      <c r="B19" s="436" t="s">
        <v>1864</v>
      </c>
      <c r="C19" s="584"/>
      <c r="D19" s="28"/>
      <c r="E19" s="28"/>
      <c r="F19" s="545"/>
      <c r="G19" s="74"/>
    </row>
    <row r="20" spans="1:7" x14ac:dyDescent="0.25">
      <c r="A20" s="118" t="s">
        <v>2169</v>
      </c>
      <c r="B20" s="436" t="s">
        <v>1865</v>
      </c>
      <c r="C20" s="584"/>
      <c r="D20" s="28"/>
      <c r="E20" s="28"/>
      <c r="F20" s="545"/>
      <c r="G20" s="74"/>
    </row>
    <row r="21" spans="1:7" x14ac:dyDescent="0.25">
      <c r="A21" s="118" t="s">
        <v>2170</v>
      </c>
      <c r="B21" s="436" t="s">
        <v>1866</v>
      </c>
      <c r="C21" s="584"/>
      <c r="D21" s="28"/>
      <c r="E21" s="28"/>
      <c r="F21" s="545"/>
      <c r="G21" s="74"/>
    </row>
    <row r="22" spans="1:7" x14ac:dyDescent="0.25">
      <c r="A22" s="118" t="s">
        <v>2171</v>
      </c>
      <c r="B22" s="436" t="s">
        <v>1867</v>
      </c>
      <c r="C22" s="584"/>
      <c r="D22" s="28"/>
      <c r="E22" s="28"/>
      <c r="F22" s="545"/>
      <c r="G22" s="74"/>
    </row>
    <row r="23" spans="1:7" x14ac:dyDescent="0.25">
      <c r="A23" s="118" t="s">
        <v>2172</v>
      </c>
      <c r="B23" s="436" t="s">
        <v>1868</v>
      </c>
      <c r="C23" s="584"/>
      <c r="D23" s="28"/>
      <c r="E23" s="28"/>
      <c r="F23" s="545"/>
      <c r="G23" s="74"/>
    </row>
    <row r="24" spans="1:7" x14ac:dyDescent="0.25">
      <c r="A24" s="118" t="s">
        <v>2173</v>
      </c>
      <c r="B24" s="436" t="s">
        <v>1869</v>
      </c>
      <c r="C24" s="584"/>
      <c r="D24" s="28"/>
      <c r="E24" s="28"/>
      <c r="F24" s="545"/>
      <c r="G24" s="74"/>
    </row>
    <row r="25" spans="1:7" x14ac:dyDescent="0.25">
      <c r="A25" s="118" t="s">
        <v>2174</v>
      </c>
      <c r="B25" s="436" t="s">
        <v>1870</v>
      </c>
      <c r="C25" s="584"/>
      <c r="D25" s="28"/>
      <c r="E25" s="28"/>
      <c r="F25" s="545"/>
      <c r="G25" s="74"/>
    </row>
    <row r="26" spans="1:7" x14ac:dyDescent="0.25">
      <c r="A26" s="118" t="s">
        <v>2175</v>
      </c>
      <c r="B26" s="436" t="s">
        <v>1871</v>
      </c>
      <c r="C26" s="584"/>
      <c r="D26" s="28"/>
      <c r="E26" s="28"/>
      <c r="F26" s="545"/>
      <c r="G26" s="74"/>
    </row>
    <row r="27" spans="1:7" x14ac:dyDescent="0.25">
      <c r="A27" s="118" t="s">
        <v>2176</v>
      </c>
      <c r="B27" s="436" t="s">
        <v>1872</v>
      </c>
      <c r="C27" s="584"/>
      <c r="D27" s="28"/>
      <c r="E27" s="28"/>
      <c r="F27" s="545"/>
      <c r="G27" s="74"/>
    </row>
    <row r="28" spans="1:7" x14ac:dyDescent="0.25">
      <c r="A28" s="118" t="s">
        <v>2177</v>
      </c>
      <c r="B28" s="436" t="s">
        <v>1873</v>
      </c>
      <c r="C28" s="584"/>
      <c r="D28" s="28"/>
      <c r="E28" s="28"/>
      <c r="F28" s="545"/>
      <c r="G28" s="74"/>
    </row>
    <row r="29" spans="1:7" x14ac:dyDescent="0.25">
      <c r="A29" s="118" t="s">
        <v>2178</v>
      </c>
      <c r="B29" s="436" t="s">
        <v>1874</v>
      </c>
      <c r="C29" s="584"/>
      <c r="D29" s="28"/>
      <c r="E29" s="28"/>
      <c r="F29" s="545"/>
      <c r="G29" s="74"/>
    </row>
    <row r="30" spans="1:7" x14ac:dyDescent="0.25">
      <c r="A30" s="118" t="s">
        <v>2179</v>
      </c>
      <c r="B30" s="436" t="s">
        <v>1875</v>
      </c>
      <c r="C30" s="584"/>
      <c r="D30" s="28"/>
      <c r="E30" s="28"/>
      <c r="F30" s="545"/>
      <c r="G30" s="74"/>
    </row>
    <row r="31" spans="1:7" x14ac:dyDescent="0.25">
      <c r="A31" s="118" t="s">
        <v>2180</v>
      </c>
      <c r="B31" s="436" t="s">
        <v>1876</v>
      </c>
      <c r="C31" s="584"/>
      <c r="D31" s="28"/>
      <c r="E31" s="28"/>
      <c r="F31" s="545"/>
      <c r="G31" s="74"/>
    </row>
    <row r="32" spans="1:7" x14ac:dyDescent="0.25">
      <c r="A32" s="118" t="s">
        <v>2181</v>
      </c>
      <c r="B32" s="436" t="s">
        <v>1877</v>
      </c>
      <c r="C32" s="584"/>
      <c r="D32" s="28"/>
      <c r="E32" s="28"/>
      <c r="F32" s="545"/>
      <c r="G32" s="74"/>
    </row>
    <row r="33" spans="1:7" x14ac:dyDescent="0.25">
      <c r="A33" s="118" t="s">
        <v>2182</v>
      </c>
      <c r="B33" s="436" t="s">
        <v>1878</v>
      </c>
      <c r="C33" s="584"/>
      <c r="D33" s="28"/>
      <c r="E33" s="28"/>
      <c r="F33" s="545"/>
      <c r="G33" s="74"/>
    </row>
    <row r="34" spans="1:7" x14ac:dyDescent="0.25">
      <c r="A34" s="118" t="s">
        <v>2183</v>
      </c>
      <c r="B34" s="436" t="s">
        <v>1879</v>
      </c>
      <c r="C34" s="584"/>
      <c r="D34" s="28"/>
      <c r="E34" s="28"/>
      <c r="F34" s="545"/>
      <c r="G34" s="74"/>
    </row>
    <row r="35" spans="1:7" x14ac:dyDescent="0.25">
      <c r="A35" s="118" t="s">
        <v>2184</v>
      </c>
      <c r="B35" s="436" t="s">
        <v>1880</v>
      </c>
      <c r="C35" s="584"/>
      <c r="D35" s="28"/>
      <c r="E35" s="28"/>
      <c r="F35" s="545"/>
      <c r="G35" s="74"/>
    </row>
    <row r="36" spans="1:7" x14ac:dyDescent="0.25">
      <c r="A36" s="118" t="s">
        <v>2185</v>
      </c>
      <c r="B36" s="436" t="s">
        <v>1881</v>
      </c>
      <c r="C36" s="584"/>
      <c r="D36" s="28"/>
      <c r="E36" s="28"/>
      <c r="F36" s="545"/>
      <c r="G36" s="74"/>
    </row>
    <row r="37" spans="1:7" x14ac:dyDescent="0.25">
      <c r="A37" s="118" t="s">
        <v>2186</v>
      </c>
      <c r="B37" s="436" t="s">
        <v>1882</v>
      </c>
      <c r="C37" s="584"/>
      <c r="D37" s="28"/>
      <c r="E37" s="28"/>
      <c r="F37" s="545"/>
      <c r="G37" s="74"/>
    </row>
    <row r="38" spans="1:7" x14ac:dyDescent="0.25">
      <c r="A38" s="118" t="s">
        <v>2187</v>
      </c>
      <c r="B38" s="436" t="s">
        <v>1883</v>
      </c>
      <c r="C38" s="584"/>
      <c r="D38" s="28"/>
      <c r="E38" s="28"/>
      <c r="F38" s="545"/>
      <c r="G38" s="74"/>
    </row>
    <row r="39" spans="1:7" x14ac:dyDescent="0.25">
      <c r="A39" s="118" t="s">
        <v>2188</v>
      </c>
      <c r="B39" s="436" t="s">
        <v>1884</v>
      </c>
      <c r="C39" s="584"/>
      <c r="D39" s="28"/>
      <c r="E39" s="28"/>
      <c r="F39" s="545"/>
      <c r="G39" s="74"/>
    </row>
    <row r="40" spans="1:7" x14ac:dyDescent="0.25">
      <c r="A40" s="118" t="s">
        <v>2189</v>
      </c>
      <c r="B40" s="436" t="s">
        <v>1885</v>
      </c>
      <c r="C40" s="584"/>
      <c r="D40" s="28"/>
      <c r="E40" s="28"/>
      <c r="F40" s="545"/>
      <c r="G40" s="74"/>
    </row>
    <row r="41" spans="1:7" x14ac:dyDescent="0.25">
      <c r="A41" s="118" t="s">
        <v>2190</v>
      </c>
      <c r="B41" s="436" t="s">
        <v>1886</v>
      </c>
      <c r="C41" s="584"/>
      <c r="D41" s="28"/>
      <c r="E41" s="28"/>
      <c r="F41" s="545"/>
      <c r="G41" s="74"/>
    </row>
    <row r="42" spans="1:7" x14ac:dyDescent="0.25">
      <c r="A42" s="118" t="s">
        <v>2191</v>
      </c>
      <c r="B42" s="436" t="s">
        <v>1887</v>
      </c>
      <c r="C42" s="584"/>
      <c r="D42" s="28"/>
      <c r="E42" s="28"/>
      <c r="F42" s="545"/>
      <c r="G42" s="74"/>
    </row>
    <row r="43" spans="1:7" x14ac:dyDescent="0.25">
      <c r="A43" s="118" t="s">
        <v>2192</v>
      </c>
      <c r="B43" s="436" t="s">
        <v>1888</v>
      </c>
      <c r="C43" s="584"/>
      <c r="D43" s="28"/>
      <c r="E43" s="28"/>
      <c r="F43" s="545"/>
      <c r="G43" s="74"/>
    </row>
    <row r="44" spans="1:7" x14ac:dyDescent="0.25">
      <c r="A44" s="118" t="s">
        <v>2193</v>
      </c>
      <c r="B44" s="436" t="s">
        <v>1889</v>
      </c>
      <c r="C44" s="584"/>
      <c r="D44" s="28"/>
      <c r="E44" s="28"/>
      <c r="F44" s="545"/>
      <c r="G44" s="74"/>
    </row>
    <row r="45" spans="1:7" x14ac:dyDescent="0.25">
      <c r="A45" s="118" t="s">
        <v>2194</v>
      </c>
      <c r="B45" s="436" t="s">
        <v>1890</v>
      </c>
      <c r="C45" s="584"/>
      <c r="D45" s="28"/>
      <c r="E45" s="28"/>
      <c r="F45" s="545"/>
      <c r="G45" s="74"/>
    </row>
    <row r="46" spans="1:7" x14ac:dyDescent="0.25">
      <c r="A46" s="118" t="s">
        <v>2195</v>
      </c>
      <c r="B46" s="436" t="s">
        <v>1891</v>
      </c>
      <c r="C46" s="584"/>
      <c r="D46" s="28"/>
      <c r="E46" s="28"/>
      <c r="F46" s="545"/>
      <c r="G46" s="74"/>
    </row>
    <row r="47" spans="1:7" x14ac:dyDescent="0.25">
      <c r="A47" s="118" t="s">
        <v>2196</v>
      </c>
      <c r="B47" s="436" t="s">
        <v>1892</v>
      </c>
      <c r="C47" s="584"/>
      <c r="D47" s="28"/>
      <c r="E47" s="28"/>
      <c r="F47" s="545"/>
      <c r="G47" s="74"/>
    </row>
    <row r="48" spans="1:7" x14ac:dyDescent="0.25">
      <c r="A48" s="118" t="s">
        <v>2197</v>
      </c>
      <c r="B48" s="436" t="s">
        <v>1893</v>
      </c>
      <c r="C48" s="584"/>
      <c r="D48" s="28"/>
      <c r="E48" s="28"/>
      <c r="F48" s="545"/>
      <c r="G48" s="74"/>
    </row>
    <row r="49" spans="1:7" x14ac:dyDescent="0.25">
      <c r="A49" s="118" t="s">
        <v>2198</v>
      </c>
      <c r="B49" s="436" t="s">
        <v>1894</v>
      </c>
      <c r="C49" s="584"/>
      <c r="D49" s="28"/>
      <c r="E49" s="28"/>
      <c r="F49" s="545"/>
      <c r="G49" s="74"/>
    </row>
    <row r="50" spans="1:7" x14ac:dyDescent="0.25">
      <c r="A50" s="118" t="s">
        <v>2199</v>
      </c>
      <c r="B50" s="436" t="s">
        <v>1895</v>
      </c>
      <c r="C50" s="584"/>
      <c r="D50" s="28"/>
      <c r="E50" s="28"/>
      <c r="F50" s="545"/>
      <c r="G50" s="74"/>
    </row>
    <row r="51" spans="1:7" x14ac:dyDescent="0.25">
      <c r="A51" s="118" t="s">
        <v>2200</v>
      </c>
      <c r="B51" s="436" t="s">
        <v>1896</v>
      </c>
      <c r="C51" s="584"/>
      <c r="D51" s="28"/>
      <c r="E51" s="28"/>
      <c r="F51" s="545"/>
      <c r="G51" s="74"/>
    </row>
    <row r="52" spans="1:7" x14ac:dyDescent="0.25">
      <c r="A52" s="118" t="s">
        <v>2201</v>
      </c>
      <c r="B52" s="436" t="s">
        <v>1897</v>
      </c>
      <c r="C52" s="584"/>
      <c r="D52" s="28"/>
      <c r="E52" s="28"/>
      <c r="F52" s="545"/>
      <c r="G52" s="74"/>
    </row>
    <row r="53" spans="1:7" x14ac:dyDescent="0.25">
      <c r="A53" s="118" t="s">
        <v>2202</v>
      </c>
      <c r="B53" s="436" t="s">
        <v>1898</v>
      </c>
      <c r="C53" s="584"/>
      <c r="D53" s="28"/>
      <c r="E53" s="28"/>
      <c r="F53" s="545"/>
      <c r="G53" s="74"/>
    </row>
    <row r="54" spans="1:7" x14ac:dyDescent="0.25">
      <c r="A54" s="118" t="s">
        <v>2203</v>
      </c>
      <c r="B54" s="436" t="s">
        <v>1899</v>
      </c>
      <c r="C54" s="584"/>
      <c r="D54" s="28"/>
      <c r="E54" s="28"/>
      <c r="F54" s="545"/>
      <c r="G54" s="74"/>
    </row>
    <row r="55" spans="1:7" x14ac:dyDescent="0.25">
      <c r="A55" s="118" t="s">
        <v>2204</v>
      </c>
      <c r="B55" s="436" t="s">
        <v>1900</v>
      </c>
      <c r="C55" s="584"/>
      <c r="D55" s="28"/>
      <c r="E55" s="28"/>
      <c r="F55" s="545"/>
      <c r="G55" s="74"/>
    </row>
    <row r="56" spans="1:7" x14ac:dyDescent="0.25">
      <c r="A56" s="118" t="s">
        <v>2205</v>
      </c>
      <c r="B56" s="436" t="s">
        <v>1901</v>
      </c>
      <c r="C56" s="584"/>
      <c r="D56" s="28"/>
      <c r="E56" s="28"/>
      <c r="F56" s="545"/>
      <c r="G56" s="74"/>
    </row>
    <row r="57" spans="1:7" x14ac:dyDescent="0.25">
      <c r="A57" s="118" t="s">
        <v>2206</v>
      </c>
      <c r="B57" s="436" t="s">
        <v>1902</v>
      </c>
      <c r="C57" s="584"/>
      <c r="D57" s="28"/>
      <c r="E57" s="28"/>
      <c r="F57" s="545"/>
      <c r="G57" s="74"/>
    </row>
    <row r="58" spans="1:7" x14ac:dyDescent="0.25">
      <c r="A58" s="118" t="s">
        <v>2207</v>
      </c>
      <c r="B58" s="436" t="s">
        <v>1903</v>
      </c>
      <c r="C58" s="584"/>
      <c r="D58" s="28"/>
      <c r="E58" s="28"/>
      <c r="F58" s="545"/>
      <c r="G58" s="74"/>
    </row>
    <row r="59" spans="1:7" x14ac:dyDescent="0.25">
      <c r="A59" s="118" t="s">
        <v>2208</v>
      </c>
      <c r="B59" s="436" t="s">
        <v>1904</v>
      </c>
      <c r="C59" s="584"/>
      <c r="D59" s="28"/>
      <c r="E59" s="28"/>
      <c r="F59" s="545"/>
      <c r="G59" s="74"/>
    </row>
    <row r="60" spans="1:7" x14ac:dyDescent="0.25">
      <c r="A60" s="118" t="s">
        <v>2209</v>
      </c>
      <c r="B60" s="436" t="s">
        <v>1905</v>
      </c>
      <c r="C60" s="584"/>
      <c r="D60" s="28"/>
      <c r="E60" s="28"/>
      <c r="F60" s="545"/>
      <c r="G60" s="74"/>
    </row>
    <row r="61" spans="1:7" x14ac:dyDescent="0.25">
      <c r="A61" s="118" t="s">
        <v>2210</v>
      </c>
      <c r="B61" s="436" t="s">
        <v>1906</v>
      </c>
      <c r="C61" s="584"/>
      <c r="D61" s="28"/>
      <c r="E61" s="28"/>
      <c r="F61" s="545"/>
      <c r="G61" s="74"/>
    </row>
    <row r="62" spans="1:7" x14ac:dyDescent="0.25">
      <c r="A62" s="118" t="s">
        <v>2211</v>
      </c>
      <c r="B62" s="436" t="s">
        <v>1907</v>
      </c>
      <c r="C62" s="584"/>
      <c r="D62" s="28"/>
      <c r="E62" s="28"/>
      <c r="F62" s="545"/>
      <c r="G62" s="74"/>
    </row>
    <row r="63" spans="1:7" x14ac:dyDescent="0.25">
      <c r="A63" s="118" t="s">
        <v>2212</v>
      </c>
      <c r="B63" s="436" t="s">
        <v>1908</v>
      </c>
      <c r="C63" s="584"/>
      <c r="D63" s="28"/>
      <c r="E63" s="28"/>
      <c r="F63" s="545"/>
      <c r="G63" s="74"/>
    </row>
    <row r="64" spans="1:7" x14ac:dyDescent="0.25">
      <c r="A64" s="118" t="s">
        <v>2213</v>
      </c>
      <c r="B64" s="436" t="s">
        <v>1909</v>
      </c>
      <c r="C64" s="584"/>
      <c r="D64" s="28"/>
      <c r="E64" s="28"/>
      <c r="F64" s="545"/>
      <c r="G64" s="74"/>
    </row>
    <row r="65" spans="1:7" x14ac:dyDescent="0.25">
      <c r="A65" s="118" t="s">
        <v>2214</v>
      </c>
      <c r="B65" s="436" t="s">
        <v>1910</v>
      </c>
      <c r="C65" s="584"/>
      <c r="D65" s="28"/>
      <c r="E65" s="28"/>
      <c r="F65" s="545"/>
      <c r="G65" s="74"/>
    </row>
    <row r="66" spans="1:7" x14ac:dyDescent="0.25">
      <c r="A66" s="118" t="s">
        <v>2215</v>
      </c>
      <c r="B66" s="436" t="s">
        <v>1911</v>
      </c>
      <c r="C66" s="584"/>
      <c r="D66" s="28"/>
      <c r="E66" s="28"/>
      <c r="F66" s="545"/>
      <c r="G66" s="74"/>
    </row>
    <row r="67" spans="1:7" x14ac:dyDescent="0.25">
      <c r="A67" s="118" t="s">
        <v>2216</v>
      </c>
      <c r="B67" s="436" t="s">
        <v>1912</v>
      </c>
      <c r="C67" s="584"/>
      <c r="D67" s="28"/>
      <c r="E67" s="28"/>
      <c r="F67" s="545"/>
      <c r="G67" s="74"/>
    </row>
    <row r="68" spans="1:7" x14ac:dyDescent="0.25">
      <c r="A68" s="118" t="s">
        <v>2217</v>
      </c>
      <c r="B68" s="436" t="s">
        <v>1913</v>
      </c>
      <c r="C68" s="584"/>
      <c r="D68" s="28"/>
      <c r="E68" s="28"/>
      <c r="F68" s="545"/>
      <c r="G68" s="74"/>
    </row>
    <row r="69" spans="1:7" x14ac:dyDescent="0.25">
      <c r="A69" s="118" t="s">
        <v>2218</v>
      </c>
      <c r="B69" s="436" t="s">
        <v>1914</v>
      </c>
      <c r="C69" s="584"/>
      <c r="D69" s="28"/>
      <c r="E69" s="28"/>
      <c r="F69" s="545"/>
      <c r="G69" s="74"/>
    </row>
    <row r="70" spans="1:7" x14ac:dyDescent="0.25">
      <c r="A70" s="118" t="s">
        <v>2219</v>
      </c>
      <c r="B70" s="436" t="s">
        <v>1915</v>
      </c>
      <c r="C70" s="584"/>
      <c r="D70" s="28"/>
      <c r="E70" s="28"/>
      <c r="F70" s="545"/>
      <c r="G70" s="74"/>
    </row>
    <row r="71" spans="1:7" x14ac:dyDescent="0.25">
      <c r="A71" s="118" t="s">
        <v>2220</v>
      </c>
      <c r="B71" s="436" t="s">
        <v>1916</v>
      </c>
      <c r="C71" s="584"/>
      <c r="D71" s="28"/>
      <c r="E71" s="28"/>
      <c r="F71" s="545"/>
      <c r="G71" s="74"/>
    </row>
    <row r="72" spans="1:7" x14ac:dyDescent="0.25">
      <c r="A72" s="118" t="s">
        <v>2221</v>
      </c>
      <c r="B72" s="436" t="s">
        <v>1917</v>
      </c>
      <c r="C72" s="584"/>
      <c r="D72" s="28"/>
      <c r="E72" s="28"/>
      <c r="F72" s="545"/>
      <c r="G72" s="74"/>
    </row>
    <row r="73" spans="1:7" x14ac:dyDescent="0.25">
      <c r="A73" s="118" t="s">
        <v>2222</v>
      </c>
      <c r="B73" s="436" t="s">
        <v>1918</v>
      </c>
      <c r="C73" s="584"/>
      <c r="D73" s="28"/>
      <c r="E73" s="28"/>
      <c r="F73" s="545"/>
      <c r="G73" s="74"/>
    </row>
    <row r="74" spans="1:7" x14ac:dyDescent="0.25">
      <c r="A74" s="118" t="s">
        <v>2223</v>
      </c>
      <c r="B74" s="436" t="s">
        <v>1919</v>
      </c>
      <c r="C74" s="584"/>
      <c r="D74" s="28"/>
      <c r="E74" s="28"/>
      <c r="F74" s="545"/>
      <c r="G74" s="74"/>
    </row>
    <row r="75" spans="1:7" x14ac:dyDescent="0.25">
      <c r="A75" s="118" t="s">
        <v>2224</v>
      </c>
      <c r="B75" s="436" t="s">
        <v>1920</v>
      </c>
      <c r="C75" s="584"/>
      <c r="D75" s="28"/>
      <c r="E75" s="28"/>
      <c r="F75" s="545"/>
      <c r="G75" s="74"/>
    </row>
    <row r="76" spans="1:7" x14ac:dyDescent="0.25">
      <c r="A76" s="118" t="s">
        <v>2225</v>
      </c>
      <c r="B76" s="436" t="s">
        <v>1921</v>
      </c>
      <c r="C76" s="584"/>
      <c r="D76" s="28"/>
      <c r="E76" s="28"/>
      <c r="F76" s="545"/>
      <c r="G76" s="74"/>
    </row>
    <row r="77" spans="1:7" x14ac:dyDescent="0.25">
      <c r="A77" s="118" t="s">
        <v>2226</v>
      </c>
      <c r="B77" s="436" t="s">
        <v>1922</v>
      </c>
      <c r="C77" s="584"/>
      <c r="D77" s="28"/>
      <c r="E77" s="28"/>
      <c r="F77" s="545"/>
      <c r="G77" s="74"/>
    </row>
    <row r="78" spans="1:7" x14ac:dyDescent="0.25">
      <c r="A78" s="118" t="s">
        <v>2227</v>
      </c>
      <c r="B78" s="436" t="s">
        <v>1923</v>
      </c>
      <c r="C78" s="584"/>
      <c r="D78" s="28"/>
      <c r="E78" s="28"/>
      <c r="F78" s="545"/>
      <c r="G78" s="74"/>
    </row>
    <row r="79" spans="1:7" x14ac:dyDescent="0.25">
      <c r="A79" s="118" t="s">
        <v>2228</v>
      </c>
      <c r="B79" s="436" t="s">
        <v>1924</v>
      </c>
      <c r="C79" s="584"/>
      <c r="D79" s="28"/>
      <c r="E79" s="28"/>
      <c r="F79" s="545"/>
      <c r="G79" s="74"/>
    </row>
    <row r="80" spans="1:7" x14ac:dyDescent="0.25">
      <c r="A80" s="118" t="s">
        <v>2229</v>
      </c>
      <c r="B80" s="436" t="s">
        <v>1925</v>
      </c>
      <c r="C80" s="584"/>
      <c r="D80" s="28"/>
      <c r="E80" s="28"/>
      <c r="F80" s="545"/>
      <c r="G80" s="74"/>
    </row>
    <row r="81" spans="1:7" x14ac:dyDescent="0.25">
      <c r="A81" s="118" t="s">
        <v>2230</v>
      </c>
      <c r="B81" s="436" t="s">
        <v>1926</v>
      </c>
      <c r="C81" s="584"/>
      <c r="D81" s="28"/>
      <c r="E81" s="28"/>
      <c r="F81" s="545"/>
      <c r="G81" s="74"/>
    </row>
    <row r="82" spans="1:7" x14ac:dyDescent="0.25">
      <c r="A82" s="118" t="s">
        <v>2231</v>
      </c>
      <c r="B82" s="436" t="s">
        <v>1927</v>
      </c>
      <c r="C82" s="584"/>
      <c r="D82" s="28"/>
      <c r="E82" s="28"/>
      <c r="F82" s="545"/>
      <c r="G82" s="74"/>
    </row>
    <row r="83" spans="1:7" x14ac:dyDescent="0.25">
      <c r="A83" s="118" t="s">
        <v>2232</v>
      </c>
      <c r="B83" s="436" t="s">
        <v>1928</v>
      </c>
      <c r="C83" s="584"/>
      <c r="D83" s="28"/>
      <c r="E83" s="28"/>
      <c r="F83" s="545"/>
      <c r="G83" s="74"/>
    </row>
    <row r="84" spans="1:7" x14ac:dyDescent="0.25">
      <c r="A84" s="118" t="s">
        <v>2233</v>
      </c>
      <c r="B84" s="436" t="s">
        <v>1929</v>
      </c>
      <c r="C84" s="584"/>
      <c r="D84" s="28"/>
      <c r="E84" s="28"/>
      <c r="F84" s="545"/>
      <c r="G84" s="74"/>
    </row>
    <row r="85" spans="1:7" x14ac:dyDescent="0.25">
      <c r="A85" s="118" t="s">
        <v>2234</v>
      </c>
      <c r="B85" s="436" t="s">
        <v>1930</v>
      </c>
      <c r="C85" s="584"/>
      <c r="D85" s="28"/>
      <c r="E85" s="28"/>
      <c r="F85" s="545"/>
      <c r="G85" s="74"/>
    </row>
    <row r="86" spans="1:7" x14ac:dyDescent="0.25">
      <c r="A86" s="118" t="s">
        <v>2235</v>
      </c>
      <c r="B86" s="436" t="s">
        <v>1931</v>
      </c>
      <c r="C86" s="584"/>
      <c r="D86" s="28"/>
      <c r="E86" s="28"/>
      <c r="F86" s="545"/>
      <c r="G86" s="74"/>
    </row>
    <row r="87" spans="1:7" x14ac:dyDescent="0.25">
      <c r="A87" s="118" t="s">
        <v>2236</v>
      </c>
      <c r="B87" s="436" t="s">
        <v>1932</v>
      </c>
      <c r="C87" s="584"/>
      <c r="D87" s="28"/>
      <c r="E87" s="28"/>
      <c r="F87" s="545"/>
      <c r="G87" s="74"/>
    </row>
    <row r="88" spans="1:7" x14ac:dyDescent="0.25">
      <c r="A88" s="118" t="s">
        <v>2237</v>
      </c>
      <c r="B88" s="436" t="s">
        <v>1933</v>
      </c>
      <c r="C88" s="584"/>
      <c r="D88" s="28"/>
      <c r="E88" s="28"/>
      <c r="F88" s="545"/>
      <c r="G88" s="74"/>
    </row>
    <row r="89" spans="1:7" x14ac:dyDescent="0.25">
      <c r="A89" s="118" t="s">
        <v>2238</v>
      </c>
      <c r="B89" s="436" t="s">
        <v>1934</v>
      </c>
      <c r="C89" s="584"/>
      <c r="D89" s="28"/>
      <c r="E89" s="28"/>
      <c r="F89" s="545"/>
      <c r="G89" s="74"/>
    </row>
    <row r="90" spans="1:7" x14ac:dyDescent="0.25">
      <c r="A90" s="118" t="s">
        <v>2239</v>
      </c>
      <c r="B90" s="436" t="s">
        <v>1935</v>
      </c>
      <c r="C90" s="584"/>
      <c r="D90" s="28"/>
      <c r="E90" s="28"/>
      <c r="F90" s="545"/>
      <c r="G90" s="74"/>
    </row>
    <row r="91" spans="1:7" x14ac:dyDescent="0.25">
      <c r="A91" s="118" t="s">
        <v>2240</v>
      </c>
      <c r="B91" s="436" t="s">
        <v>1936</v>
      </c>
      <c r="C91" s="584"/>
      <c r="D91" s="28"/>
      <c r="E91" s="28"/>
      <c r="F91" s="545"/>
      <c r="G91" s="74"/>
    </row>
    <row r="92" spans="1:7" x14ac:dyDescent="0.25">
      <c r="A92" s="118" t="s">
        <v>2241</v>
      </c>
      <c r="B92" s="436" t="s">
        <v>1937</v>
      </c>
      <c r="C92" s="584"/>
      <c r="D92" s="28"/>
      <c r="E92" s="28"/>
      <c r="F92" s="545"/>
      <c r="G92" s="74"/>
    </row>
    <row r="93" spans="1:7" x14ac:dyDescent="0.25">
      <c r="A93" s="118" t="s">
        <v>2242</v>
      </c>
      <c r="B93" s="436" t="s">
        <v>1938</v>
      </c>
      <c r="C93" s="584"/>
      <c r="D93" s="28"/>
      <c r="E93" s="28"/>
      <c r="F93" s="545"/>
      <c r="G93" s="74"/>
    </row>
    <row r="94" spans="1:7" x14ac:dyDescent="0.25">
      <c r="A94" s="118" t="s">
        <v>2243</v>
      </c>
      <c r="B94" s="436" t="s">
        <v>1939</v>
      </c>
      <c r="C94" s="584"/>
      <c r="D94" s="28"/>
      <c r="E94" s="28"/>
      <c r="F94" s="545"/>
      <c r="G94" s="74"/>
    </row>
    <row r="95" spans="1:7" x14ac:dyDescent="0.25">
      <c r="A95" s="118" t="s">
        <v>2244</v>
      </c>
      <c r="B95" s="436" t="s">
        <v>1940</v>
      </c>
      <c r="C95" s="584"/>
      <c r="D95" s="28"/>
      <c r="E95" s="28"/>
      <c r="F95" s="545"/>
      <c r="G95" s="74"/>
    </row>
    <row r="96" spans="1:7" x14ac:dyDescent="0.25">
      <c r="A96" s="118" t="s">
        <v>2245</v>
      </c>
      <c r="B96" s="436" t="s">
        <v>1941</v>
      </c>
      <c r="C96" s="584"/>
      <c r="D96" s="28"/>
      <c r="E96" s="28"/>
      <c r="F96" s="545"/>
      <c r="G96" s="74"/>
    </row>
    <row r="97" spans="1:7" x14ac:dyDescent="0.25">
      <c r="A97" s="118" t="s">
        <v>2246</v>
      </c>
      <c r="B97" s="436" t="s">
        <v>1942</v>
      </c>
      <c r="C97" s="584"/>
      <c r="D97" s="28"/>
      <c r="E97" s="28"/>
      <c r="F97" s="545"/>
      <c r="G97" s="74"/>
    </row>
    <row r="98" spans="1:7" x14ac:dyDescent="0.25">
      <c r="A98" s="118" t="s">
        <v>2247</v>
      </c>
      <c r="B98" s="436" t="s">
        <v>1943</v>
      </c>
      <c r="C98" s="584"/>
      <c r="D98" s="28"/>
      <c r="E98" s="28"/>
      <c r="F98" s="545"/>
      <c r="G98" s="74"/>
    </row>
    <row r="99" spans="1:7" x14ac:dyDescent="0.25">
      <c r="A99" s="118" t="s">
        <v>2248</v>
      </c>
      <c r="B99" s="436" t="s">
        <v>1944</v>
      </c>
      <c r="C99" s="584"/>
      <c r="D99" s="28"/>
      <c r="E99" s="28"/>
      <c r="F99" s="545"/>
      <c r="G99" s="74"/>
    </row>
    <row r="100" spans="1:7" x14ac:dyDescent="0.25">
      <c r="A100" s="118" t="s">
        <v>2249</v>
      </c>
      <c r="B100" s="436" t="s">
        <v>1945</v>
      </c>
      <c r="C100" s="584"/>
      <c r="D100" s="28"/>
      <c r="E100" s="28"/>
      <c r="F100" s="545"/>
      <c r="G100" s="74"/>
    </row>
    <row r="101" spans="1:7" x14ac:dyDescent="0.25">
      <c r="A101" s="118" t="s">
        <v>2250</v>
      </c>
      <c r="B101" s="436" t="s">
        <v>1946</v>
      </c>
      <c r="C101" s="584"/>
      <c r="D101" s="28"/>
      <c r="E101" s="28"/>
      <c r="F101" s="545"/>
      <c r="G101" s="74"/>
    </row>
    <row r="102" spans="1:7" ht="15.75" thickBot="1" x14ac:dyDescent="0.3">
      <c r="A102" s="171" t="s">
        <v>2251</v>
      </c>
      <c r="B102" s="438" t="s">
        <v>1947</v>
      </c>
      <c r="C102" s="585"/>
      <c r="D102" s="30"/>
      <c r="E102" s="30"/>
      <c r="F102" s="548"/>
      <c r="G102" s="74"/>
    </row>
    <row r="103" spans="1:7" x14ac:dyDescent="0.25">
      <c r="A103" s="74"/>
      <c r="B103" s="74"/>
      <c r="C103" s="74"/>
      <c r="D103" s="74"/>
      <c r="E103" s="74"/>
      <c r="F103" s="74"/>
      <c r="G103" s="74"/>
    </row>
  </sheetData>
  <sheetProtection sheet="1" objects="1" scenarios="1" formatCells="0" formatColumns="0" formatRows="0" selectLockedCells="1"/>
  <dataValidations count="2">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D3:E102" xr:uid="{00000000-0002-0000-2600-000000000000}">
      <formula1>-1000000000</formula1>
      <formula2>1000000000</formula2>
    </dataValidation>
    <dataValidation type="date" allowBlank="1" showInputMessage="1" showErrorMessage="1" errorTitle="Invalid date" error="Date not in range 1/1/2019 to 31/12/2119" promptTitle="Date in range" prompt="Must be a date between 1/1/2019 and 31/12/2119" sqref="F3:F102" xr:uid="{00000000-0002-0000-2600-000001000000}">
      <formula1>43466</formula1>
      <formula2>80354</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79998168889431442"/>
  </sheetPr>
  <dimension ref="A1:F53"/>
  <sheetViews>
    <sheetView workbookViewId="0">
      <pane xSplit="2" ySplit="2" topLeftCell="C3" activePane="bottomRight" state="frozen"/>
      <selection pane="topRight" activeCell="C1" sqref="C1"/>
      <selection pane="bottomLeft" activeCell="A3" sqref="A3"/>
      <selection pane="bottomRight" activeCell="C31" activeCellId="5" sqref="C34:E43 C8:E13 C3:E7 C15:E24 C26:E29 C31:E32"/>
    </sheetView>
  </sheetViews>
  <sheetFormatPr defaultRowHeight="15" x14ac:dyDescent="0.25"/>
  <cols>
    <col min="1" max="1" width="18.42578125" bestFit="1" customWidth="1"/>
    <col min="2" max="2" width="59" customWidth="1"/>
    <col min="3" max="5" width="30.140625" customWidth="1"/>
  </cols>
  <sheetData>
    <row r="1" spans="1:6" ht="15.75" thickBot="1" x14ac:dyDescent="0.3">
      <c r="A1" s="96" t="s">
        <v>1</v>
      </c>
      <c r="B1" s="97" t="s">
        <v>2856</v>
      </c>
      <c r="C1" s="74"/>
      <c r="D1" s="74"/>
      <c r="E1" s="74"/>
      <c r="F1" s="74"/>
    </row>
    <row r="2" spans="1:6" s="3" customFormat="1" ht="45.75" thickBot="1" x14ac:dyDescent="0.3">
      <c r="A2" s="21" t="s">
        <v>0</v>
      </c>
      <c r="B2" s="22" t="s">
        <v>6</v>
      </c>
      <c r="C2" s="47" t="s">
        <v>80</v>
      </c>
      <c r="D2" s="47" t="s">
        <v>186</v>
      </c>
      <c r="E2" s="48" t="s">
        <v>81</v>
      </c>
      <c r="F2" s="37"/>
    </row>
    <row r="3" spans="1:6" x14ac:dyDescent="0.25">
      <c r="A3" s="23" t="s">
        <v>55</v>
      </c>
      <c r="B3" s="24" t="s">
        <v>54</v>
      </c>
      <c r="C3" s="39"/>
      <c r="D3" s="42"/>
      <c r="E3" s="43"/>
      <c r="F3" s="11"/>
    </row>
    <row r="4" spans="1:6" x14ac:dyDescent="0.25">
      <c r="A4" s="23" t="s">
        <v>56</v>
      </c>
      <c r="B4" s="24" t="s">
        <v>66</v>
      </c>
      <c r="C4" s="38"/>
      <c r="D4" s="41"/>
      <c r="E4" s="44"/>
      <c r="F4" s="11"/>
    </row>
    <row r="5" spans="1:6" x14ac:dyDescent="0.25">
      <c r="A5" s="23" t="s">
        <v>57</v>
      </c>
      <c r="B5" s="24" t="s">
        <v>67</v>
      </c>
      <c r="C5" s="38"/>
      <c r="D5" s="41"/>
      <c r="E5" s="44"/>
      <c r="F5" s="11"/>
    </row>
    <row r="6" spans="1:6" x14ac:dyDescent="0.25">
      <c r="A6" s="23" t="s">
        <v>58</v>
      </c>
      <c r="B6" s="24" t="s">
        <v>68</v>
      </c>
      <c r="C6" s="38"/>
      <c r="D6" s="41"/>
      <c r="E6" s="44"/>
      <c r="F6" s="11"/>
    </row>
    <row r="7" spans="1:6" x14ac:dyDescent="0.25">
      <c r="A7" s="23" t="s">
        <v>59</v>
      </c>
      <c r="B7" s="24" t="s">
        <v>69</v>
      </c>
      <c r="C7" s="38"/>
      <c r="D7" s="41"/>
      <c r="E7" s="44"/>
      <c r="F7" s="11"/>
    </row>
    <row r="8" spans="1:6" x14ac:dyDescent="0.25">
      <c r="A8" s="23" t="s">
        <v>60</v>
      </c>
      <c r="B8" s="24" t="s">
        <v>70</v>
      </c>
      <c r="C8" s="38"/>
      <c r="D8" s="41"/>
      <c r="E8" s="44"/>
      <c r="F8" s="11"/>
    </row>
    <row r="9" spans="1:6" x14ac:dyDescent="0.25">
      <c r="A9" s="23" t="s">
        <v>61</v>
      </c>
      <c r="B9" s="24" t="s">
        <v>71</v>
      </c>
      <c r="C9" s="38"/>
      <c r="D9" s="41"/>
      <c r="E9" s="44"/>
      <c r="F9" s="11"/>
    </row>
    <row r="10" spans="1:6" x14ac:dyDescent="0.25">
      <c r="A10" s="23" t="s">
        <v>62</v>
      </c>
      <c r="B10" s="13" t="s">
        <v>72</v>
      </c>
      <c r="C10" s="38"/>
      <c r="D10" s="41"/>
      <c r="E10" s="44"/>
      <c r="F10" s="11"/>
    </row>
    <row r="11" spans="1:6" x14ac:dyDescent="0.25">
      <c r="A11" s="23" t="s">
        <v>63</v>
      </c>
      <c r="B11" s="14" t="s">
        <v>73</v>
      </c>
      <c r="C11" s="38"/>
      <c r="D11" s="41"/>
      <c r="E11" s="44"/>
      <c r="F11" s="11"/>
    </row>
    <row r="12" spans="1:6" x14ac:dyDescent="0.25">
      <c r="A12" s="23" t="s">
        <v>64</v>
      </c>
      <c r="B12" s="14" t="s">
        <v>74</v>
      </c>
      <c r="C12" s="38"/>
      <c r="D12" s="41"/>
      <c r="E12" s="44"/>
      <c r="F12" s="11"/>
    </row>
    <row r="13" spans="1:6" ht="15.75" thickBot="1" x14ac:dyDescent="0.3">
      <c r="A13" s="23" t="s">
        <v>65</v>
      </c>
      <c r="B13" s="14" t="s">
        <v>76</v>
      </c>
      <c r="C13" s="67"/>
      <c r="D13" s="68"/>
      <c r="E13" s="46"/>
      <c r="F13" s="11"/>
    </row>
    <row r="14" spans="1:6" ht="15.75" thickBot="1" x14ac:dyDescent="0.3">
      <c r="A14" s="21" t="s">
        <v>75</v>
      </c>
      <c r="B14" s="71" t="s">
        <v>77</v>
      </c>
      <c r="C14" s="478">
        <f>SUM(C3:C13)</f>
        <v>0</v>
      </c>
      <c r="D14" s="160">
        <f t="shared" ref="D14" si="0">SUM(D3:D13)</f>
        <v>0</v>
      </c>
      <c r="E14" s="618">
        <f>SUM(E3:E13)</f>
        <v>0</v>
      </c>
      <c r="F14" s="11"/>
    </row>
    <row r="15" spans="1:6" x14ac:dyDescent="0.25">
      <c r="A15" s="23" t="s">
        <v>116</v>
      </c>
      <c r="B15" s="24" t="s">
        <v>117</v>
      </c>
      <c r="C15" s="611"/>
      <c r="D15" s="612"/>
      <c r="E15" s="44"/>
      <c r="F15" s="11"/>
    </row>
    <row r="16" spans="1:6" x14ac:dyDescent="0.25">
      <c r="A16" s="23" t="s">
        <v>118</v>
      </c>
      <c r="B16" s="24" t="s">
        <v>119</v>
      </c>
      <c r="C16" s="38"/>
      <c r="D16" s="41"/>
      <c r="E16" s="44"/>
      <c r="F16" s="11"/>
    </row>
    <row r="17" spans="1:6" x14ac:dyDescent="0.25">
      <c r="A17" s="23" t="s">
        <v>120</v>
      </c>
      <c r="B17" s="24" t="s">
        <v>121</v>
      </c>
      <c r="C17" s="38"/>
      <c r="D17" s="41"/>
      <c r="E17" s="44"/>
      <c r="F17" s="11"/>
    </row>
    <row r="18" spans="1:6" x14ac:dyDescent="0.25">
      <c r="A18" s="23" t="s">
        <v>122</v>
      </c>
      <c r="B18" s="24" t="s">
        <v>123</v>
      </c>
      <c r="C18" s="38"/>
      <c r="D18" s="41"/>
      <c r="E18" s="44"/>
      <c r="F18" s="11"/>
    </row>
    <row r="19" spans="1:6" x14ac:dyDescent="0.25">
      <c r="A19" s="23" t="s">
        <v>124</v>
      </c>
      <c r="B19" s="24" t="s">
        <v>125</v>
      </c>
      <c r="C19" s="38"/>
      <c r="D19" s="41"/>
      <c r="E19" s="44"/>
      <c r="F19" s="11"/>
    </row>
    <row r="20" spans="1:6" x14ac:dyDescent="0.25">
      <c r="A20" s="23" t="s">
        <v>126</v>
      </c>
      <c r="B20" s="24" t="s">
        <v>127</v>
      </c>
      <c r="C20" s="38"/>
      <c r="D20" s="41"/>
      <c r="E20" s="44"/>
      <c r="F20" s="11"/>
    </row>
    <row r="21" spans="1:6" x14ac:dyDescent="0.25">
      <c r="A21" s="23" t="s">
        <v>128</v>
      </c>
      <c r="B21" s="13" t="s">
        <v>129</v>
      </c>
      <c r="C21" s="38"/>
      <c r="D21" s="41"/>
      <c r="E21" s="44"/>
      <c r="F21" s="11"/>
    </row>
    <row r="22" spans="1:6" x14ac:dyDescent="0.25">
      <c r="A22" s="23" t="s">
        <v>130</v>
      </c>
      <c r="B22" s="14" t="s">
        <v>131</v>
      </c>
      <c r="C22" s="38"/>
      <c r="D22" s="41"/>
      <c r="E22" s="44"/>
      <c r="F22" s="11"/>
    </row>
    <row r="23" spans="1:6" x14ac:dyDescent="0.25">
      <c r="A23" s="23" t="s">
        <v>132</v>
      </c>
      <c r="B23" s="14" t="s">
        <v>133</v>
      </c>
      <c r="C23" s="38"/>
      <c r="D23" s="41"/>
      <c r="E23" s="44"/>
      <c r="F23" s="11"/>
    </row>
    <row r="24" spans="1:6" ht="15.75" thickBot="1" x14ac:dyDescent="0.3">
      <c r="A24" s="23" t="s">
        <v>134</v>
      </c>
      <c r="B24" s="14" t="s">
        <v>135</v>
      </c>
      <c r="C24" s="40"/>
      <c r="D24" s="45"/>
      <c r="E24" s="46"/>
      <c r="F24" s="11"/>
    </row>
    <row r="25" spans="1:6" ht="15.75" thickBot="1" x14ac:dyDescent="0.3">
      <c r="A25" s="21" t="s">
        <v>136</v>
      </c>
      <c r="B25" s="22" t="s">
        <v>137</v>
      </c>
      <c r="C25" s="478">
        <f t="shared" ref="C25:D25" si="1">SUM(C15:C24)</f>
        <v>0</v>
      </c>
      <c r="D25" s="160">
        <f t="shared" si="1"/>
        <v>0</v>
      </c>
      <c r="E25" s="289">
        <f>SUM(E15:E24)</f>
        <v>0</v>
      </c>
      <c r="F25" s="11"/>
    </row>
    <row r="26" spans="1:6" x14ac:dyDescent="0.25">
      <c r="A26" s="23" t="s">
        <v>138</v>
      </c>
      <c r="B26" s="13" t="s">
        <v>139</v>
      </c>
      <c r="C26" s="38"/>
      <c r="D26" s="41"/>
      <c r="E26" s="44"/>
      <c r="F26" s="11"/>
    </row>
    <row r="27" spans="1:6" x14ac:dyDescent="0.25">
      <c r="A27" s="23" t="s">
        <v>140</v>
      </c>
      <c r="B27" s="14" t="s">
        <v>141</v>
      </c>
      <c r="C27" s="38"/>
      <c r="D27" s="41"/>
      <c r="E27" s="44"/>
      <c r="F27" s="11"/>
    </row>
    <row r="28" spans="1:6" x14ac:dyDescent="0.25">
      <c r="A28" s="23" t="s">
        <v>142</v>
      </c>
      <c r="B28" s="14" t="s">
        <v>143</v>
      </c>
      <c r="C28" s="38"/>
      <c r="D28" s="41"/>
      <c r="E28" s="44"/>
      <c r="F28" s="11"/>
    </row>
    <row r="29" spans="1:6" ht="15.75" thickBot="1" x14ac:dyDescent="0.3">
      <c r="A29" s="23" t="s">
        <v>144</v>
      </c>
      <c r="B29" s="14" t="s">
        <v>145</v>
      </c>
      <c r="C29" s="40"/>
      <c r="D29" s="45"/>
      <c r="E29" s="46"/>
      <c r="F29" s="11"/>
    </row>
    <row r="30" spans="1:6" ht="15.75" thickBot="1" x14ac:dyDescent="0.3">
      <c r="A30" s="21" t="s">
        <v>146</v>
      </c>
      <c r="B30" s="22" t="s">
        <v>147</v>
      </c>
      <c r="C30" s="478">
        <f t="shared" ref="C30:D30" si="2">SUM(C26:C29)</f>
        <v>0</v>
      </c>
      <c r="D30" s="160">
        <f t="shared" si="2"/>
        <v>0</v>
      </c>
      <c r="E30" s="289">
        <f>SUM(E26:E29)</f>
        <v>0</v>
      </c>
      <c r="F30" s="11"/>
    </row>
    <row r="31" spans="1:6" x14ac:dyDescent="0.25">
      <c r="A31" s="23" t="s">
        <v>149</v>
      </c>
      <c r="B31" s="14" t="s">
        <v>150</v>
      </c>
      <c r="C31" s="38"/>
      <c r="D31" s="41"/>
      <c r="E31" s="44"/>
      <c r="F31" s="11"/>
    </row>
    <row r="32" spans="1:6" ht="15.75" thickBot="1" x14ac:dyDescent="0.3">
      <c r="A32" s="23" t="s">
        <v>151</v>
      </c>
      <c r="B32" s="14" t="s">
        <v>152</v>
      </c>
      <c r="C32" s="40"/>
      <c r="D32" s="45"/>
      <c r="E32" s="46"/>
      <c r="F32" s="11"/>
    </row>
    <row r="33" spans="1:6" ht="15.75" thickBot="1" x14ac:dyDescent="0.3">
      <c r="A33" s="21" t="s">
        <v>153</v>
      </c>
      <c r="B33" s="22" t="s">
        <v>154</v>
      </c>
      <c r="C33" s="478">
        <f t="shared" ref="C33:D33" si="3">SUM(C31:C32)</f>
        <v>0</v>
      </c>
      <c r="D33" s="160">
        <f t="shared" si="3"/>
        <v>0</v>
      </c>
      <c r="E33" s="289">
        <f>SUM(E31:E32)</f>
        <v>0</v>
      </c>
      <c r="F33" s="11"/>
    </row>
    <row r="34" spans="1:6" x14ac:dyDescent="0.25">
      <c r="A34" s="23" t="s">
        <v>155</v>
      </c>
      <c r="B34" s="24" t="s">
        <v>156</v>
      </c>
      <c r="C34" s="38"/>
      <c r="D34" s="41"/>
      <c r="E34" s="44"/>
      <c r="F34" s="11"/>
    </row>
    <row r="35" spans="1:6" x14ac:dyDescent="0.25">
      <c r="A35" s="23" t="s">
        <v>157</v>
      </c>
      <c r="B35" s="24" t="s">
        <v>158</v>
      </c>
      <c r="C35" s="38"/>
      <c r="D35" s="41"/>
      <c r="E35" s="44"/>
      <c r="F35" s="11"/>
    </row>
    <row r="36" spans="1:6" x14ac:dyDescent="0.25">
      <c r="A36" s="23" t="s">
        <v>159</v>
      </c>
      <c r="B36" s="24" t="s">
        <v>160</v>
      </c>
      <c r="C36" s="38"/>
      <c r="D36" s="41"/>
      <c r="E36" s="44"/>
      <c r="F36" s="11"/>
    </row>
    <row r="37" spans="1:6" x14ac:dyDescent="0.25">
      <c r="A37" s="23" t="s">
        <v>161</v>
      </c>
      <c r="B37" s="24" t="s">
        <v>162</v>
      </c>
      <c r="C37" s="38"/>
      <c r="D37" s="41"/>
      <c r="E37" s="44"/>
      <c r="F37" s="11"/>
    </row>
    <row r="38" spans="1:6" x14ac:dyDescent="0.25">
      <c r="A38" s="23" t="s">
        <v>163</v>
      </c>
      <c r="B38" s="24" t="s">
        <v>164</v>
      </c>
      <c r="C38" s="38"/>
      <c r="D38" s="41"/>
      <c r="E38" s="44"/>
      <c r="F38" s="11"/>
    </row>
    <row r="39" spans="1:6" x14ac:dyDescent="0.25">
      <c r="A39" s="23" t="s">
        <v>165</v>
      </c>
      <c r="B39" s="24" t="s">
        <v>166</v>
      </c>
      <c r="C39" s="38"/>
      <c r="D39" s="41"/>
      <c r="E39" s="44"/>
      <c r="F39" s="11"/>
    </row>
    <row r="40" spans="1:6" x14ac:dyDescent="0.25">
      <c r="A40" s="23" t="s">
        <v>167</v>
      </c>
      <c r="B40" s="13" t="s">
        <v>168</v>
      </c>
      <c r="C40" s="38"/>
      <c r="D40" s="41"/>
      <c r="E40" s="44"/>
      <c r="F40" s="11"/>
    </row>
    <row r="41" spans="1:6" x14ac:dyDescent="0.25">
      <c r="A41" s="23" t="s">
        <v>169</v>
      </c>
      <c r="B41" s="14" t="s">
        <v>87</v>
      </c>
      <c r="C41" s="38"/>
      <c r="D41" s="41"/>
      <c r="E41" s="44"/>
      <c r="F41" s="11"/>
    </row>
    <row r="42" spans="1:6" x14ac:dyDescent="0.25">
      <c r="A42" s="23" t="s">
        <v>170</v>
      </c>
      <c r="B42" s="14" t="s">
        <v>171</v>
      </c>
      <c r="C42" s="38"/>
      <c r="D42" s="41"/>
      <c r="E42" s="44"/>
      <c r="F42" s="11"/>
    </row>
    <row r="43" spans="1:6" ht="15.75" thickBot="1" x14ac:dyDescent="0.3">
      <c r="A43" s="23" t="s">
        <v>172</v>
      </c>
      <c r="B43" s="14" t="s">
        <v>173</v>
      </c>
      <c r="C43" s="67"/>
      <c r="D43" s="68"/>
      <c r="E43" s="46"/>
      <c r="F43" s="11"/>
    </row>
    <row r="44" spans="1:6" ht="15.75" thickBot="1" x14ac:dyDescent="0.3">
      <c r="A44" s="21" t="s">
        <v>174</v>
      </c>
      <c r="B44" s="71" t="s">
        <v>175</v>
      </c>
      <c r="C44" s="478">
        <f t="shared" ref="C44:D44" si="4">SUM(C34:C43)</f>
        <v>0</v>
      </c>
      <c r="D44" s="160">
        <f t="shared" si="4"/>
        <v>0</v>
      </c>
      <c r="E44" s="618">
        <f>SUM(E34:E43)</f>
        <v>0</v>
      </c>
      <c r="F44" s="11"/>
    </row>
    <row r="45" spans="1:6" ht="15.75" thickBot="1" x14ac:dyDescent="0.3">
      <c r="A45" s="69" t="s">
        <v>176</v>
      </c>
      <c r="B45" s="70" t="s">
        <v>177</v>
      </c>
      <c r="C45" s="800" t="str">
        <f>IF('Submission Header'!$B$7="LCR",C14+C25+C30+C33,"")</f>
        <v/>
      </c>
      <c r="D45" s="801" t="str">
        <f>IF('Submission Header'!$B$7="LCR",D14+D25+D30+D33,"")</f>
        <v/>
      </c>
      <c r="E45" s="786" t="str">
        <f>IF('Submission Header'!$B$7="LCR",E14+E25+E30+E33,"")</f>
        <v/>
      </c>
      <c r="F45" s="11"/>
    </row>
    <row r="46" spans="1:6" ht="15.75" thickBot="1" x14ac:dyDescent="0.3">
      <c r="A46" s="56" t="s">
        <v>178</v>
      </c>
      <c r="B46" s="65" t="s">
        <v>179</v>
      </c>
      <c r="C46" s="84"/>
      <c r="D46" s="85"/>
      <c r="E46" s="786" t="str">
        <f>IF('Submission Header'!$B$7="LCR",MIN(E44,ROUND(75%*E45,0)),"")</f>
        <v/>
      </c>
      <c r="F46" s="11"/>
    </row>
    <row r="47" spans="1:6" ht="15.75" thickBot="1" x14ac:dyDescent="0.3">
      <c r="A47" s="57" t="s">
        <v>180</v>
      </c>
      <c r="B47" s="66" t="s">
        <v>181</v>
      </c>
      <c r="C47" s="86"/>
      <c r="D47" s="83"/>
      <c r="E47" s="787" t="str">
        <f>IF('Submission Header'!$B$7="LCR",E45-E46,"")</f>
        <v/>
      </c>
      <c r="F47" s="11"/>
    </row>
    <row r="48" spans="1:6" ht="16.5" thickBot="1" x14ac:dyDescent="0.3">
      <c r="A48" s="629" t="s">
        <v>182</v>
      </c>
      <c r="B48" s="630" t="s">
        <v>148</v>
      </c>
      <c r="C48" s="634"/>
      <c r="D48" s="635"/>
      <c r="E48" s="633" t="str">
        <f>IF('Submission Header'!$B$7="LCR",ROUND('1.1 HQLA'!$G$26/E47,3),"")</f>
        <v/>
      </c>
      <c r="F48" s="11"/>
    </row>
    <row r="49" spans="1:6" ht="15.75" thickBot="1" x14ac:dyDescent="0.3">
      <c r="A49" s="56" t="s">
        <v>187</v>
      </c>
      <c r="B49" s="65" t="s">
        <v>177</v>
      </c>
      <c r="C49" s="478" t="str">
        <f>IF('Submission Header'!$B$7="LMR",C14+C25+C30+C33,"")</f>
        <v/>
      </c>
      <c r="D49" s="160" t="str">
        <f>IF('Submission Header'!$B$7="LMR",D14+D25+D30+D33,"")</f>
        <v/>
      </c>
      <c r="E49" s="786" t="str">
        <f>IF('Submission Header'!$B$7="LMR",E14+E25+E30+E33,"")</f>
        <v/>
      </c>
      <c r="F49" s="11"/>
    </row>
    <row r="50" spans="1:6" ht="15.75" thickBot="1" x14ac:dyDescent="0.3">
      <c r="A50" s="56" t="s">
        <v>188</v>
      </c>
      <c r="B50" s="65" t="s">
        <v>179</v>
      </c>
      <c r="C50" s="84"/>
      <c r="D50" s="85"/>
      <c r="E50" s="786" t="str">
        <f>IF('Submission Header'!$B$7="LMR",MIN((E44-E38),ROUND(75%*E49,0)),"")</f>
        <v/>
      </c>
      <c r="F50" s="11"/>
    </row>
    <row r="51" spans="1:6" ht="15.75" thickBot="1" x14ac:dyDescent="0.3">
      <c r="A51" s="57" t="s">
        <v>189</v>
      </c>
      <c r="B51" s="66" t="s">
        <v>183</v>
      </c>
      <c r="C51" s="86"/>
      <c r="D51" s="83"/>
      <c r="E51" s="787" t="str">
        <f>IF('Submission Header'!$B$7="LMR",E50+E38+'1.1 HQLA'!G26,"")</f>
        <v/>
      </c>
      <c r="F51" s="11"/>
    </row>
    <row r="52" spans="1:6" ht="16.5" thickBot="1" x14ac:dyDescent="0.3">
      <c r="A52" s="629" t="s">
        <v>190</v>
      </c>
      <c r="B52" s="630" t="s">
        <v>184</v>
      </c>
      <c r="C52" s="631"/>
      <c r="D52" s="632"/>
      <c r="E52" s="633" t="str">
        <f>IF('Submission Header'!$B$7="LMR",ROUND(E51/E49,3),"")</f>
        <v/>
      </c>
      <c r="F52" s="11"/>
    </row>
    <row r="53" spans="1:6" x14ac:dyDescent="0.25">
      <c r="A53" s="49"/>
      <c r="B53" s="49"/>
      <c r="C53" s="49"/>
      <c r="D53" s="49"/>
      <c r="E53" s="49"/>
      <c r="F53" s="49"/>
    </row>
  </sheetData>
  <sheetProtection sheet="1" objects="1" scenarios="1" formatCells="0" formatColumns="0" formatRows="0" selectLockedCells="1"/>
  <dataValidations count="1">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C34:E43 C8:E13 C3:E7 C15:E24 C26:E29 C31:E32" xr:uid="{00000000-0002-0000-0300-000000000000}">
      <formula1>-1000000000</formula1>
      <formula2>1000000000</formula2>
    </dataValidation>
  </dataValidation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tabColor theme="5" tint="0.79998168889431442"/>
  </sheetPr>
  <dimension ref="A1:D6"/>
  <sheetViews>
    <sheetView workbookViewId="0">
      <selection activeCell="C3" sqref="C3"/>
    </sheetView>
  </sheetViews>
  <sheetFormatPr defaultRowHeight="15" x14ac:dyDescent="0.25"/>
  <cols>
    <col min="2" max="2" width="17.28515625" bestFit="1" customWidth="1"/>
    <col min="3" max="3" width="27.28515625" customWidth="1"/>
  </cols>
  <sheetData>
    <row r="1" spans="1:4" s="257" customFormat="1" ht="15.75" thickBot="1" x14ac:dyDescent="0.3">
      <c r="A1" s="424" t="s">
        <v>1</v>
      </c>
      <c r="B1" s="775" t="s">
        <v>2856</v>
      </c>
      <c r="C1" s="424"/>
      <c r="D1" s="424"/>
    </row>
    <row r="2" spans="1:4" s="257" customFormat="1" ht="15.75" thickBot="1" x14ac:dyDescent="0.3">
      <c r="A2" s="441" t="s">
        <v>0</v>
      </c>
      <c r="B2" s="442" t="s">
        <v>6</v>
      </c>
      <c r="C2" s="443" t="s">
        <v>82</v>
      </c>
      <c r="D2" s="424"/>
    </row>
    <row r="3" spans="1:4" x14ac:dyDescent="0.25">
      <c r="A3" s="431" t="s">
        <v>371</v>
      </c>
      <c r="B3" s="433" t="s">
        <v>1193</v>
      </c>
      <c r="C3" s="31"/>
      <c r="D3" s="49"/>
    </row>
    <row r="4" spans="1:4" x14ac:dyDescent="0.25">
      <c r="A4" s="50" t="s">
        <v>369</v>
      </c>
      <c r="B4" s="51" t="s">
        <v>1194</v>
      </c>
      <c r="C4" s="32"/>
      <c r="D4" s="49"/>
    </row>
    <row r="5" spans="1:4" ht="15.75" thickBot="1" x14ac:dyDescent="0.3">
      <c r="A5" s="432" t="s">
        <v>367</v>
      </c>
      <c r="B5" s="434" t="s">
        <v>1195</v>
      </c>
      <c r="C5" s="33"/>
      <c r="D5" s="49"/>
    </row>
    <row r="6" spans="1:4" x14ac:dyDescent="0.25">
      <c r="A6" s="49"/>
      <c r="B6" s="49"/>
      <c r="C6" s="49"/>
      <c r="D6" s="49"/>
    </row>
  </sheetData>
  <sheetProtection sheet="1" objects="1" scenarios="1" formatCells="0" formatColumns="0" formatRows="0" selectLockedCells="1"/>
  <dataValidations count="1">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C3:C5" xr:uid="{00000000-0002-0000-2700-000000000000}">
      <formula1>-1000000000</formula1>
      <formula2>1000000000</formula2>
    </dataValidation>
  </dataValidation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tabColor theme="5" tint="0.79998168889431442"/>
  </sheetPr>
  <dimension ref="A1:H14"/>
  <sheetViews>
    <sheetView workbookViewId="0">
      <selection activeCell="C3" sqref="C3"/>
    </sheetView>
  </sheetViews>
  <sheetFormatPr defaultRowHeight="15" x14ac:dyDescent="0.25"/>
  <cols>
    <col min="2" max="2" width="31.42578125" bestFit="1" customWidth="1"/>
    <col min="3" max="3" width="22.28515625" customWidth="1"/>
    <col min="4" max="4" width="24" customWidth="1"/>
  </cols>
  <sheetData>
    <row r="1" spans="1:8" ht="15.75" thickBot="1" x14ac:dyDescent="0.3">
      <c r="A1" s="424" t="s">
        <v>1</v>
      </c>
      <c r="B1" s="775" t="s">
        <v>2892</v>
      </c>
      <c r="C1" s="424"/>
      <c r="D1" s="424"/>
    </row>
    <row r="2" spans="1:8" ht="15.75" thickBot="1" x14ac:dyDescent="0.3">
      <c r="A2" s="406" t="s">
        <v>0</v>
      </c>
      <c r="B2" s="246" t="s">
        <v>6</v>
      </c>
      <c r="C2" s="246" t="s">
        <v>2661</v>
      </c>
      <c r="D2" s="247" t="s">
        <v>2662</v>
      </c>
      <c r="H2" t="s">
        <v>1157</v>
      </c>
    </row>
    <row r="3" spans="1:8" ht="15.75" thickBot="1" x14ac:dyDescent="0.3">
      <c r="A3" s="400" t="s">
        <v>371</v>
      </c>
      <c r="B3" s="248" t="s">
        <v>1254</v>
      </c>
      <c r="C3" s="582"/>
      <c r="D3" s="75"/>
      <c r="H3" t="s">
        <v>1157</v>
      </c>
    </row>
    <row r="4" spans="1:8" x14ac:dyDescent="0.25">
      <c r="A4" s="401" t="s">
        <v>369</v>
      </c>
      <c r="B4" s="405" t="s">
        <v>1255</v>
      </c>
      <c r="C4" s="116"/>
      <c r="D4" s="551"/>
      <c r="H4" t="s">
        <v>1157</v>
      </c>
    </row>
    <row r="5" spans="1:8" x14ac:dyDescent="0.25">
      <c r="A5" s="401" t="s">
        <v>367</v>
      </c>
      <c r="B5" s="405" t="s">
        <v>1256</v>
      </c>
      <c r="C5" s="117"/>
      <c r="D5" s="552"/>
      <c r="H5" t="s">
        <v>1157</v>
      </c>
    </row>
    <row r="6" spans="1:8" x14ac:dyDescent="0.25">
      <c r="A6" s="401" t="s">
        <v>1257</v>
      </c>
      <c r="B6" s="405" t="s">
        <v>1258</v>
      </c>
      <c r="C6" s="117"/>
      <c r="D6" s="32"/>
      <c r="H6" t="s">
        <v>1157</v>
      </c>
    </row>
    <row r="7" spans="1:8" x14ac:dyDescent="0.25">
      <c r="A7" s="401" t="s">
        <v>1259</v>
      </c>
      <c r="B7" s="405" t="s">
        <v>1260</v>
      </c>
      <c r="C7" s="117"/>
      <c r="D7" s="32"/>
      <c r="H7" t="s">
        <v>1157</v>
      </c>
    </row>
    <row r="8" spans="1:8" ht="15.75" thickBot="1" x14ac:dyDescent="0.3">
      <c r="A8" s="407" t="s">
        <v>1261</v>
      </c>
      <c r="B8" s="764" t="s">
        <v>1262</v>
      </c>
      <c r="C8" s="109"/>
      <c r="D8" s="204"/>
      <c r="H8" t="s">
        <v>1157</v>
      </c>
    </row>
    <row r="9" spans="1:8" ht="15.75" thickBot="1" x14ac:dyDescent="0.3">
      <c r="A9" s="406" t="s">
        <v>1263</v>
      </c>
      <c r="B9" s="246" t="s">
        <v>1264</v>
      </c>
      <c r="C9" s="121"/>
      <c r="D9" s="282">
        <f>SUM(D6:D8)</f>
        <v>0</v>
      </c>
      <c r="H9" t="s">
        <v>1157</v>
      </c>
    </row>
    <row r="10" spans="1:8" x14ac:dyDescent="0.25">
      <c r="A10" s="400" t="s">
        <v>425</v>
      </c>
      <c r="B10" s="765" t="s">
        <v>1265</v>
      </c>
      <c r="C10" s="116"/>
      <c r="D10" s="206"/>
      <c r="H10" t="s">
        <v>1157</v>
      </c>
    </row>
    <row r="11" spans="1:8" x14ac:dyDescent="0.25">
      <c r="A11" s="401" t="s">
        <v>420</v>
      </c>
      <c r="B11" s="405" t="s">
        <v>1266</v>
      </c>
      <c r="C11" s="117"/>
      <c r="D11" s="32"/>
      <c r="H11" t="s">
        <v>1157</v>
      </c>
    </row>
    <row r="12" spans="1:8" x14ac:dyDescent="0.25">
      <c r="A12" s="401" t="s">
        <v>418</v>
      </c>
      <c r="B12" s="405" t="s">
        <v>1267</v>
      </c>
      <c r="C12" s="117"/>
      <c r="D12" s="32"/>
      <c r="H12" t="s">
        <v>1157</v>
      </c>
    </row>
    <row r="13" spans="1:8" ht="15.75" thickBot="1" x14ac:dyDescent="0.3">
      <c r="A13" s="402" t="s">
        <v>455</v>
      </c>
      <c r="B13" s="423" t="s">
        <v>1268</v>
      </c>
      <c r="C13" s="170"/>
      <c r="D13" s="33"/>
      <c r="H13" t="s">
        <v>1157</v>
      </c>
    </row>
    <row r="14" spans="1:8" x14ac:dyDescent="0.25">
      <c r="A14" s="244"/>
      <c r="B14" s="244"/>
      <c r="C14" s="244"/>
      <c r="D14" s="244"/>
    </row>
  </sheetData>
  <sheetProtection sheet="1" objects="1" scenarios="1" formatCells="0" formatColumns="0" formatRows="0" selectLockedCells="1"/>
  <dataValidations count="4">
    <dataValidation type="whole" showInputMessage="1" showErrorMessage="1" errorTitle="Invalid response" error="Enter Month between 1 and 12" promptTitle="Parent/Group Accounts" prompt="Enter Month between 1 and 12" sqref="D4" xr:uid="{00000000-0002-0000-2800-000000000000}">
      <formula1>1</formula1>
      <formula2>12</formula2>
    </dataValidation>
    <dataValidation type="custom" showInputMessage="1" showErrorMessage="1" errorTitle="Invalid response" error="Year must be either this year, or no greater than two years ago" promptTitle="Parent/Group Accounts" prompt="Year must be either this year, or no greater than two years ago" sqref="D5" xr:uid="{00000000-0002-0000-2800-000001000000}">
      <formula1>IF(D5&gt;YEAR(TODAY()),FALSE,IF(D5&lt;YEAR(TODAY())-2,FALSE,TRUE))</formula1>
    </dataValidation>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D6:D8 D10:D11 D13" xr:uid="{00000000-0002-0000-2800-000002000000}">
      <formula1>-1000000000</formula1>
      <formula2>1000000000</formula2>
    </dataValidation>
    <dataValidation type="whole" allowBlank="1" showInputMessage="1" showErrorMessage="1" errorTitle="Invalid number" error="Either:_x000a_(A) not a whole number or_x000a_(B) outside permitted range of_x000a_-10,000,000,000 to +10,000,000,000" promptTitle="Integer in range" prompt="Must be a whole number between -10,000,000,000 and +10,000,000,000" sqref="D12" xr:uid="{00000000-0002-0000-2800-000003000000}">
      <formula1>-10000000000</formula1>
      <formula2>10000000000</formula2>
    </dataValidation>
  </dataValidation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tabColor theme="5" tint="0.79998168889431442"/>
  </sheetPr>
  <dimension ref="A1:H103"/>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RowHeight="15" x14ac:dyDescent="0.25"/>
  <cols>
    <col min="2" max="2" width="16.7109375" bestFit="1" customWidth="1"/>
    <col min="3" max="4" width="15.140625" customWidth="1"/>
    <col min="5" max="5" width="68.85546875" customWidth="1"/>
    <col min="6" max="7" width="15.140625" customWidth="1"/>
  </cols>
  <sheetData>
    <row r="1" spans="1:8" s="257" customFormat="1" ht="15.75" thickBot="1" x14ac:dyDescent="0.3">
      <c r="A1" s="426" t="s">
        <v>1</v>
      </c>
      <c r="B1" s="802" t="s">
        <v>2856</v>
      </c>
      <c r="C1" s="426"/>
      <c r="D1" s="426"/>
      <c r="E1" s="426"/>
      <c r="F1" s="426"/>
      <c r="G1" s="426"/>
      <c r="H1" s="426"/>
    </row>
    <row r="2" spans="1:8" s="257" customFormat="1" ht="15.75" thickBot="1" x14ac:dyDescent="0.3">
      <c r="A2" s="21" t="s">
        <v>0</v>
      </c>
      <c r="B2" s="71" t="s">
        <v>6</v>
      </c>
      <c r="C2" s="21" t="s">
        <v>221</v>
      </c>
      <c r="D2" s="22" t="s">
        <v>1641</v>
      </c>
      <c r="E2" s="22" t="s">
        <v>1644</v>
      </c>
      <c r="F2" s="22" t="s">
        <v>1642</v>
      </c>
      <c r="G2" s="429" t="s">
        <v>1640</v>
      </c>
      <c r="H2" s="426"/>
    </row>
    <row r="3" spans="1:8" x14ac:dyDescent="0.25">
      <c r="A3" s="23" t="s">
        <v>2252</v>
      </c>
      <c r="B3" s="24" t="s">
        <v>1645</v>
      </c>
      <c r="C3" s="580"/>
      <c r="D3" s="540"/>
      <c r="E3" s="590"/>
      <c r="F3" s="28"/>
      <c r="G3" s="7"/>
      <c r="H3" s="11"/>
    </row>
    <row r="4" spans="1:8" x14ac:dyDescent="0.25">
      <c r="A4" s="12" t="s">
        <v>2253</v>
      </c>
      <c r="B4" s="13" t="s">
        <v>1646</v>
      </c>
      <c r="C4" s="580"/>
      <c r="D4" s="540"/>
      <c r="E4" s="590"/>
      <c r="F4" s="28"/>
      <c r="G4" s="7"/>
      <c r="H4" s="11"/>
    </row>
    <row r="5" spans="1:8" x14ac:dyDescent="0.25">
      <c r="A5" s="12" t="s">
        <v>2254</v>
      </c>
      <c r="B5" s="13" t="s">
        <v>1647</v>
      </c>
      <c r="C5" s="580"/>
      <c r="D5" s="540"/>
      <c r="E5" s="590"/>
      <c r="F5" s="28"/>
      <c r="G5" s="7"/>
      <c r="H5" s="11"/>
    </row>
    <row r="6" spans="1:8" x14ac:dyDescent="0.25">
      <c r="A6" s="12" t="s">
        <v>2255</v>
      </c>
      <c r="B6" s="13" t="s">
        <v>1648</v>
      </c>
      <c r="C6" s="580"/>
      <c r="D6" s="540"/>
      <c r="E6" s="590"/>
      <c r="F6" s="28"/>
      <c r="G6" s="7"/>
      <c r="H6" s="11"/>
    </row>
    <row r="7" spans="1:8" x14ac:dyDescent="0.25">
      <c r="A7" s="12" t="s">
        <v>2256</v>
      </c>
      <c r="B7" s="13" t="s">
        <v>1649</v>
      </c>
      <c r="C7" s="580"/>
      <c r="D7" s="540"/>
      <c r="E7" s="590"/>
      <c r="F7" s="28"/>
      <c r="G7" s="7"/>
      <c r="H7" s="11"/>
    </row>
    <row r="8" spans="1:8" x14ac:dyDescent="0.25">
      <c r="A8" s="12" t="s">
        <v>2257</v>
      </c>
      <c r="B8" s="13" t="s">
        <v>1650</v>
      </c>
      <c r="C8" s="580"/>
      <c r="D8" s="540"/>
      <c r="E8" s="590"/>
      <c r="F8" s="28"/>
      <c r="G8" s="7"/>
      <c r="H8" s="11"/>
    </row>
    <row r="9" spans="1:8" x14ac:dyDescent="0.25">
      <c r="A9" s="12" t="s">
        <v>2258</v>
      </c>
      <c r="B9" s="13" t="s">
        <v>1651</v>
      </c>
      <c r="C9" s="580"/>
      <c r="D9" s="540"/>
      <c r="E9" s="590"/>
      <c r="F9" s="28"/>
      <c r="G9" s="7"/>
      <c r="H9" s="11"/>
    </row>
    <row r="10" spans="1:8" x14ac:dyDescent="0.25">
      <c r="A10" s="12" t="s">
        <v>2259</v>
      </c>
      <c r="B10" s="13" t="s">
        <v>1652</v>
      </c>
      <c r="C10" s="580"/>
      <c r="D10" s="540"/>
      <c r="E10" s="590"/>
      <c r="F10" s="28"/>
      <c r="G10" s="7"/>
      <c r="H10" s="11"/>
    </row>
    <row r="11" spans="1:8" x14ac:dyDescent="0.25">
      <c r="A11" s="12" t="s">
        <v>2260</v>
      </c>
      <c r="B11" s="13" t="s">
        <v>1653</v>
      </c>
      <c r="C11" s="580"/>
      <c r="D11" s="540"/>
      <c r="E11" s="590"/>
      <c r="F11" s="28"/>
      <c r="G11" s="7"/>
      <c r="H11" s="11"/>
    </row>
    <row r="12" spans="1:8" x14ac:dyDescent="0.25">
      <c r="A12" s="12" t="s">
        <v>2261</v>
      </c>
      <c r="B12" s="13" t="s">
        <v>1654</v>
      </c>
      <c r="C12" s="580"/>
      <c r="D12" s="540"/>
      <c r="E12" s="590"/>
      <c r="F12" s="28"/>
      <c r="G12" s="7"/>
      <c r="H12" s="11"/>
    </row>
    <row r="13" spans="1:8" x14ac:dyDescent="0.25">
      <c r="A13" s="12" t="s">
        <v>2262</v>
      </c>
      <c r="B13" s="13" t="s">
        <v>1655</v>
      </c>
      <c r="C13" s="580"/>
      <c r="D13" s="540"/>
      <c r="E13" s="590"/>
      <c r="F13" s="28"/>
      <c r="G13" s="7"/>
      <c r="H13" s="11"/>
    </row>
    <row r="14" spans="1:8" x14ac:dyDescent="0.25">
      <c r="A14" s="12" t="s">
        <v>2263</v>
      </c>
      <c r="B14" s="13" t="s">
        <v>1656</v>
      </c>
      <c r="C14" s="580"/>
      <c r="D14" s="540"/>
      <c r="E14" s="590"/>
      <c r="F14" s="28"/>
      <c r="G14" s="7"/>
      <c r="H14" s="11"/>
    </row>
    <row r="15" spans="1:8" x14ac:dyDescent="0.25">
      <c r="A15" s="12" t="s">
        <v>2264</v>
      </c>
      <c r="B15" s="13" t="s">
        <v>1657</v>
      </c>
      <c r="C15" s="580"/>
      <c r="D15" s="540"/>
      <c r="E15" s="590"/>
      <c r="F15" s="28"/>
      <c r="G15" s="7"/>
      <c r="H15" s="11"/>
    </row>
    <row r="16" spans="1:8" x14ac:dyDescent="0.25">
      <c r="A16" s="12" t="s">
        <v>2265</v>
      </c>
      <c r="B16" s="13" t="s">
        <v>1658</v>
      </c>
      <c r="C16" s="580"/>
      <c r="D16" s="540"/>
      <c r="E16" s="590"/>
      <c r="F16" s="28"/>
      <c r="G16" s="7"/>
      <c r="H16" s="11"/>
    </row>
    <row r="17" spans="1:8" x14ac:dyDescent="0.25">
      <c r="A17" s="12" t="s">
        <v>2266</v>
      </c>
      <c r="B17" s="13" t="s">
        <v>1659</v>
      </c>
      <c r="C17" s="580"/>
      <c r="D17" s="540"/>
      <c r="E17" s="590"/>
      <c r="F17" s="28"/>
      <c r="G17" s="7"/>
      <c r="H17" s="11"/>
    </row>
    <row r="18" spans="1:8" x14ac:dyDescent="0.25">
      <c r="A18" s="12" t="s">
        <v>2267</v>
      </c>
      <c r="B18" s="13" t="s">
        <v>1660</v>
      </c>
      <c r="C18" s="580"/>
      <c r="D18" s="540"/>
      <c r="E18" s="590"/>
      <c r="F18" s="28"/>
      <c r="G18" s="7"/>
      <c r="H18" s="11"/>
    </row>
    <row r="19" spans="1:8" x14ac:dyDescent="0.25">
      <c r="A19" s="12" t="s">
        <v>2268</v>
      </c>
      <c r="B19" s="13" t="s">
        <v>1661</v>
      </c>
      <c r="C19" s="580"/>
      <c r="D19" s="540"/>
      <c r="E19" s="590"/>
      <c r="F19" s="28"/>
      <c r="G19" s="7"/>
      <c r="H19" s="11"/>
    </row>
    <row r="20" spans="1:8" x14ac:dyDescent="0.25">
      <c r="A20" s="12" t="s">
        <v>2269</v>
      </c>
      <c r="B20" s="13" t="s">
        <v>1662</v>
      </c>
      <c r="C20" s="580"/>
      <c r="D20" s="540"/>
      <c r="E20" s="590"/>
      <c r="F20" s="28"/>
      <c r="G20" s="7"/>
      <c r="H20" s="11"/>
    </row>
    <row r="21" spans="1:8" x14ac:dyDescent="0.25">
      <c r="A21" s="12" t="s">
        <v>2270</v>
      </c>
      <c r="B21" s="13" t="s">
        <v>1663</v>
      </c>
      <c r="C21" s="580"/>
      <c r="D21" s="540"/>
      <c r="E21" s="590"/>
      <c r="F21" s="28"/>
      <c r="G21" s="7"/>
      <c r="H21" s="11"/>
    </row>
    <row r="22" spans="1:8" x14ac:dyDescent="0.25">
      <c r="A22" s="12" t="s">
        <v>2271</v>
      </c>
      <c r="B22" s="13" t="s">
        <v>1664</v>
      </c>
      <c r="C22" s="580"/>
      <c r="D22" s="540"/>
      <c r="E22" s="590"/>
      <c r="F22" s="28"/>
      <c r="G22" s="7"/>
      <c r="H22" s="11"/>
    </row>
    <row r="23" spans="1:8" x14ac:dyDescent="0.25">
      <c r="A23" s="12" t="s">
        <v>2272</v>
      </c>
      <c r="B23" s="13" t="s">
        <v>1665</v>
      </c>
      <c r="C23" s="580"/>
      <c r="D23" s="540"/>
      <c r="E23" s="590"/>
      <c r="F23" s="28"/>
      <c r="G23" s="7"/>
      <c r="H23" s="11"/>
    </row>
    <row r="24" spans="1:8" x14ac:dyDescent="0.25">
      <c r="A24" s="12" t="s">
        <v>2273</v>
      </c>
      <c r="B24" s="13" t="s">
        <v>1666</v>
      </c>
      <c r="C24" s="580"/>
      <c r="D24" s="540"/>
      <c r="E24" s="590"/>
      <c r="F24" s="28"/>
      <c r="G24" s="7"/>
      <c r="H24" s="11"/>
    </row>
    <row r="25" spans="1:8" x14ac:dyDescent="0.25">
      <c r="A25" s="12" t="s">
        <v>2274</v>
      </c>
      <c r="B25" s="13" t="s">
        <v>1667</v>
      </c>
      <c r="C25" s="580"/>
      <c r="D25" s="540"/>
      <c r="E25" s="590"/>
      <c r="F25" s="28"/>
      <c r="G25" s="7"/>
      <c r="H25" s="11"/>
    </row>
    <row r="26" spans="1:8" x14ac:dyDescent="0.25">
      <c r="A26" s="12" t="s">
        <v>2275</v>
      </c>
      <c r="B26" s="13" t="s">
        <v>1668</v>
      </c>
      <c r="C26" s="580"/>
      <c r="D26" s="540"/>
      <c r="E26" s="590"/>
      <c r="F26" s="28"/>
      <c r="G26" s="7"/>
      <c r="H26" s="11"/>
    </row>
    <row r="27" spans="1:8" x14ac:dyDescent="0.25">
      <c r="A27" s="12" t="s">
        <v>2276</v>
      </c>
      <c r="B27" s="13" t="s">
        <v>1669</v>
      </c>
      <c r="C27" s="580"/>
      <c r="D27" s="540"/>
      <c r="E27" s="590"/>
      <c r="F27" s="28"/>
      <c r="G27" s="7"/>
      <c r="H27" s="11"/>
    </row>
    <row r="28" spans="1:8" x14ac:dyDescent="0.25">
      <c r="A28" s="12" t="s">
        <v>2277</v>
      </c>
      <c r="B28" s="13" t="s">
        <v>1670</v>
      </c>
      <c r="C28" s="580"/>
      <c r="D28" s="540"/>
      <c r="E28" s="590"/>
      <c r="F28" s="28"/>
      <c r="G28" s="7"/>
      <c r="H28" s="11"/>
    </row>
    <row r="29" spans="1:8" x14ac:dyDescent="0.25">
      <c r="A29" s="12" t="s">
        <v>2278</v>
      </c>
      <c r="B29" s="13" t="s">
        <v>1671</v>
      </c>
      <c r="C29" s="580"/>
      <c r="D29" s="540"/>
      <c r="E29" s="590"/>
      <c r="F29" s="28"/>
      <c r="G29" s="7"/>
      <c r="H29" s="11"/>
    </row>
    <row r="30" spans="1:8" x14ac:dyDescent="0.25">
      <c r="A30" s="12" t="s">
        <v>2279</v>
      </c>
      <c r="B30" s="13" t="s">
        <v>1672</v>
      </c>
      <c r="C30" s="580"/>
      <c r="D30" s="540"/>
      <c r="E30" s="590"/>
      <c r="F30" s="28"/>
      <c r="G30" s="7"/>
      <c r="H30" s="11"/>
    </row>
    <row r="31" spans="1:8" x14ac:dyDescent="0.25">
      <c r="A31" s="12" t="s">
        <v>2280</v>
      </c>
      <c r="B31" s="13" t="s">
        <v>1673</v>
      </c>
      <c r="C31" s="580"/>
      <c r="D31" s="540"/>
      <c r="E31" s="590"/>
      <c r="F31" s="28"/>
      <c r="G31" s="7"/>
      <c r="H31" s="11"/>
    </row>
    <row r="32" spans="1:8" x14ac:dyDescent="0.25">
      <c r="A32" s="12" t="s">
        <v>2281</v>
      </c>
      <c r="B32" s="13" t="s">
        <v>1674</v>
      </c>
      <c r="C32" s="580"/>
      <c r="D32" s="540"/>
      <c r="E32" s="590"/>
      <c r="F32" s="28"/>
      <c r="G32" s="7"/>
      <c r="H32" s="11"/>
    </row>
    <row r="33" spans="1:8" x14ac:dyDescent="0.25">
      <c r="A33" s="12" t="s">
        <v>2282</v>
      </c>
      <c r="B33" s="13" t="s">
        <v>1675</v>
      </c>
      <c r="C33" s="580"/>
      <c r="D33" s="540"/>
      <c r="E33" s="590"/>
      <c r="F33" s="28"/>
      <c r="G33" s="7"/>
      <c r="H33" s="11"/>
    </row>
    <row r="34" spans="1:8" x14ac:dyDescent="0.25">
      <c r="A34" s="12" t="s">
        <v>2283</v>
      </c>
      <c r="B34" s="13" t="s">
        <v>1676</v>
      </c>
      <c r="C34" s="580"/>
      <c r="D34" s="540"/>
      <c r="E34" s="590"/>
      <c r="F34" s="28"/>
      <c r="G34" s="7"/>
      <c r="H34" s="11"/>
    </row>
    <row r="35" spans="1:8" x14ac:dyDescent="0.25">
      <c r="A35" s="12" t="s">
        <v>2284</v>
      </c>
      <c r="B35" s="13" t="s">
        <v>1677</v>
      </c>
      <c r="C35" s="580"/>
      <c r="D35" s="540"/>
      <c r="E35" s="590"/>
      <c r="F35" s="28"/>
      <c r="G35" s="7"/>
      <c r="H35" s="11"/>
    </row>
    <row r="36" spans="1:8" x14ac:dyDescent="0.25">
      <c r="A36" s="12" t="s">
        <v>2285</v>
      </c>
      <c r="B36" s="13" t="s">
        <v>1678</v>
      </c>
      <c r="C36" s="580"/>
      <c r="D36" s="540"/>
      <c r="E36" s="590"/>
      <c r="F36" s="28"/>
      <c r="G36" s="7"/>
      <c r="H36" s="11"/>
    </row>
    <row r="37" spans="1:8" x14ac:dyDescent="0.25">
      <c r="A37" s="12" t="s">
        <v>2286</v>
      </c>
      <c r="B37" s="13" t="s">
        <v>1679</v>
      </c>
      <c r="C37" s="580"/>
      <c r="D37" s="540"/>
      <c r="E37" s="590"/>
      <c r="F37" s="28"/>
      <c r="G37" s="7"/>
      <c r="H37" s="11"/>
    </row>
    <row r="38" spans="1:8" x14ac:dyDescent="0.25">
      <c r="A38" s="12" t="s">
        <v>2287</v>
      </c>
      <c r="B38" s="13" t="s">
        <v>1680</v>
      </c>
      <c r="C38" s="580"/>
      <c r="D38" s="540"/>
      <c r="E38" s="590"/>
      <c r="F38" s="28"/>
      <c r="G38" s="7"/>
      <c r="H38" s="11"/>
    </row>
    <row r="39" spans="1:8" x14ac:dyDescent="0.25">
      <c r="A39" s="12" t="s">
        <v>2288</v>
      </c>
      <c r="B39" s="13" t="s">
        <v>1681</v>
      </c>
      <c r="C39" s="580"/>
      <c r="D39" s="540"/>
      <c r="E39" s="590"/>
      <c r="F39" s="28"/>
      <c r="G39" s="7"/>
      <c r="H39" s="11"/>
    </row>
    <row r="40" spans="1:8" x14ac:dyDescent="0.25">
      <c r="A40" s="12" t="s">
        <v>2289</v>
      </c>
      <c r="B40" s="13" t="s">
        <v>1682</v>
      </c>
      <c r="C40" s="580"/>
      <c r="D40" s="540"/>
      <c r="E40" s="590"/>
      <c r="F40" s="28"/>
      <c r="G40" s="7"/>
      <c r="H40" s="11"/>
    </row>
    <row r="41" spans="1:8" x14ac:dyDescent="0.25">
      <c r="A41" s="12" t="s">
        <v>2290</v>
      </c>
      <c r="B41" s="13" t="s">
        <v>1683</v>
      </c>
      <c r="C41" s="580"/>
      <c r="D41" s="540"/>
      <c r="E41" s="590"/>
      <c r="F41" s="28"/>
      <c r="G41" s="7"/>
      <c r="H41" s="11"/>
    </row>
    <row r="42" spans="1:8" x14ac:dyDescent="0.25">
      <c r="A42" s="12" t="s">
        <v>2291</v>
      </c>
      <c r="B42" s="13" t="s">
        <v>1684</v>
      </c>
      <c r="C42" s="580"/>
      <c r="D42" s="540"/>
      <c r="E42" s="590"/>
      <c r="F42" s="28"/>
      <c r="G42" s="7"/>
      <c r="H42" s="11"/>
    </row>
    <row r="43" spans="1:8" x14ac:dyDescent="0.25">
      <c r="A43" s="12" t="s">
        <v>2292</v>
      </c>
      <c r="B43" s="13" t="s">
        <v>1685</v>
      </c>
      <c r="C43" s="580"/>
      <c r="D43" s="540"/>
      <c r="E43" s="590"/>
      <c r="F43" s="28"/>
      <c r="G43" s="7"/>
      <c r="H43" s="11"/>
    </row>
    <row r="44" spans="1:8" x14ac:dyDescent="0.25">
      <c r="A44" s="12" t="s">
        <v>2293</v>
      </c>
      <c r="B44" s="13" t="s">
        <v>1686</v>
      </c>
      <c r="C44" s="580"/>
      <c r="D44" s="540"/>
      <c r="E44" s="590"/>
      <c r="F44" s="28"/>
      <c r="G44" s="7"/>
      <c r="H44" s="11"/>
    </row>
    <row r="45" spans="1:8" x14ac:dyDescent="0.25">
      <c r="A45" s="12" t="s">
        <v>2294</v>
      </c>
      <c r="B45" s="13" t="s">
        <v>1687</v>
      </c>
      <c r="C45" s="580"/>
      <c r="D45" s="540"/>
      <c r="E45" s="590"/>
      <c r="F45" s="28"/>
      <c r="G45" s="7"/>
      <c r="H45" s="11"/>
    </row>
    <row r="46" spans="1:8" x14ac:dyDescent="0.25">
      <c r="A46" s="12" t="s">
        <v>2295</v>
      </c>
      <c r="B46" s="13" t="s">
        <v>1688</v>
      </c>
      <c r="C46" s="580"/>
      <c r="D46" s="540"/>
      <c r="E46" s="590"/>
      <c r="F46" s="28"/>
      <c r="G46" s="7"/>
      <c r="H46" s="11"/>
    </row>
    <row r="47" spans="1:8" x14ac:dyDescent="0.25">
      <c r="A47" s="12" t="s">
        <v>2296</v>
      </c>
      <c r="B47" s="13" t="s">
        <v>1689</v>
      </c>
      <c r="C47" s="580"/>
      <c r="D47" s="540"/>
      <c r="E47" s="590"/>
      <c r="F47" s="28"/>
      <c r="G47" s="7"/>
      <c r="H47" s="11"/>
    </row>
    <row r="48" spans="1:8" x14ac:dyDescent="0.25">
      <c r="A48" s="12" t="s">
        <v>2297</v>
      </c>
      <c r="B48" s="13" t="s">
        <v>1690</v>
      </c>
      <c r="C48" s="580"/>
      <c r="D48" s="540"/>
      <c r="E48" s="590"/>
      <c r="F48" s="28"/>
      <c r="G48" s="7"/>
      <c r="H48" s="11"/>
    </row>
    <row r="49" spans="1:8" x14ac:dyDescent="0.25">
      <c r="A49" s="12" t="s">
        <v>2298</v>
      </c>
      <c r="B49" s="13" t="s">
        <v>1691</v>
      </c>
      <c r="C49" s="580"/>
      <c r="D49" s="540"/>
      <c r="E49" s="590"/>
      <c r="F49" s="28"/>
      <c r="G49" s="7"/>
      <c r="H49" s="11"/>
    </row>
    <row r="50" spans="1:8" x14ac:dyDescent="0.25">
      <c r="A50" s="12" t="s">
        <v>2299</v>
      </c>
      <c r="B50" s="13" t="s">
        <v>1692</v>
      </c>
      <c r="C50" s="580"/>
      <c r="D50" s="540"/>
      <c r="E50" s="590"/>
      <c r="F50" s="28"/>
      <c r="G50" s="7"/>
      <c r="H50" s="11"/>
    </row>
    <row r="51" spans="1:8" x14ac:dyDescent="0.25">
      <c r="A51" s="12" t="s">
        <v>2300</v>
      </c>
      <c r="B51" s="13" t="s">
        <v>1693</v>
      </c>
      <c r="C51" s="580"/>
      <c r="D51" s="540"/>
      <c r="E51" s="590"/>
      <c r="F51" s="28"/>
      <c r="G51" s="7"/>
      <c r="H51" s="11"/>
    </row>
    <row r="52" spans="1:8" x14ac:dyDescent="0.25">
      <c r="A52" s="12" t="s">
        <v>2301</v>
      </c>
      <c r="B52" s="13" t="s">
        <v>1694</v>
      </c>
      <c r="C52" s="580"/>
      <c r="D52" s="540"/>
      <c r="E52" s="590"/>
      <c r="F52" s="28"/>
      <c r="G52" s="7"/>
      <c r="H52" s="11"/>
    </row>
    <row r="53" spans="1:8" x14ac:dyDescent="0.25">
      <c r="A53" s="12" t="s">
        <v>2302</v>
      </c>
      <c r="B53" s="13" t="s">
        <v>1695</v>
      </c>
      <c r="C53" s="580"/>
      <c r="D53" s="540"/>
      <c r="E53" s="590"/>
      <c r="F53" s="28"/>
      <c r="G53" s="7"/>
      <c r="H53" s="11"/>
    </row>
    <row r="54" spans="1:8" x14ac:dyDescent="0.25">
      <c r="A54" s="12" t="s">
        <v>2303</v>
      </c>
      <c r="B54" s="13" t="s">
        <v>1696</v>
      </c>
      <c r="C54" s="580"/>
      <c r="D54" s="540"/>
      <c r="E54" s="590"/>
      <c r="F54" s="28"/>
      <c r="G54" s="7"/>
      <c r="H54" s="11"/>
    </row>
    <row r="55" spans="1:8" x14ac:dyDescent="0.25">
      <c r="A55" s="12" t="s">
        <v>2304</v>
      </c>
      <c r="B55" s="13" t="s">
        <v>1697</v>
      </c>
      <c r="C55" s="580"/>
      <c r="D55" s="540"/>
      <c r="E55" s="590"/>
      <c r="F55" s="28"/>
      <c r="G55" s="7"/>
      <c r="H55" s="11"/>
    </row>
    <row r="56" spans="1:8" x14ac:dyDescent="0.25">
      <c r="A56" s="12" t="s">
        <v>2305</v>
      </c>
      <c r="B56" s="13" t="s">
        <v>1698</v>
      </c>
      <c r="C56" s="580"/>
      <c r="D56" s="540"/>
      <c r="E56" s="590"/>
      <c r="F56" s="28"/>
      <c r="G56" s="7"/>
      <c r="H56" s="11"/>
    </row>
    <row r="57" spans="1:8" x14ac:dyDescent="0.25">
      <c r="A57" s="12" t="s">
        <v>2306</v>
      </c>
      <c r="B57" s="13" t="s">
        <v>1699</v>
      </c>
      <c r="C57" s="580"/>
      <c r="D57" s="540"/>
      <c r="E57" s="590"/>
      <c r="F57" s="28"/>
      <c r="G57" s="7"/>
      <c r="H57" s="11"/>
    </row>
    <row r="58" spans="1:8" x14ac:dyDescent="0.25">
      <c r="A58" s="12" t="s">
        <v>2307</v>
      </c>
      <c r="B58" s="13" t="s">
        <v>1700</v>
      </c>
      <c r="C58" s="580"/>
      <c r="D58" s="540"/>
      <c r="E58" s="590"/>
      <c r="F58" s="28"/>
      <c r="G58" s="7"/>
      <c r="H58" s="11"/>
    </row>
    <row r="59" spans="1:8" x14ac:dyDescent="0.25">
      <c r="A59" s="12" t="s">
        <v>2308</v>
      </c>
      <c r="B59" s="13" t="s">
        <v>1701</v>
      </c>
      <c r="C59" s="580"/>
      <c r="D59" s="540"/>
      <c r="E59" s="590"/>
      <c r="F59" s="28"/>
      <c r="G59" s="7"/>
      <c r="H59" s="11"/>
    </row>
    <row r="60" spans="1:8" x14ac:dyDescent="0.25">
      <c r="A60" s="12" t="s">
        <v>2309</v>
      </c>
      <c r="B60" s="13" t="s">
        <v>1702</v>
      </c>
      <c r="C60" s="580"/>
      <c r="D60" s="540"/>
      <c r="E60" s="590"/>
      <c r="F60" s="28"/>
      <c r="G60" s="7"/>
      <c r="H60" s="11"/>
    </row>
    <row r="61" spans="1:8" x14ac:dyDescent="0.25">
      <c r="A61" s="12" t="s">
        <v>2310</v>
      </c>
      <c r="B61" s="13" t="s">
        <v>1703</v>
      </c>
      <c r="C61" s="580"/>
      <c r="D61" s="540"/>
      <c r="E61" s="590"/>
      <c r="F61" s="28"/>
      <c r="G61" s="7"/>
      <c r="H61" s="11"/>
    </row>
    <row r="62" spans="1:8" x14ac:dyDescent="0.25">
      <c r="A62" s="12" t="s">
        <v>2311</v>
      </c>
      <c r="B62" s="13" t="s">
        <v>1704</v>
      </c>
      <c r="C62" s="580"/>
      <c r="D62" s="540"/>
      <c r="E62" s="590"/>
      <c r="F62" s="28"/>
      <c r="G62" s="7"/>
      <c r="H62" s="11"/>
    </row>
    <row r="63" spans="1:8" x14ac:dyDescent="0.25">
      <c r="A63" s="12" t="s">
        <v>2312</v>
      </c>
      <c r="B63" s="13" t="s">
        <v>1705</v>
      </c>
      <c r="C63" s="580"/>
      <c r="D63" s="540"/>
      <c r="E63" s="590"/>
      <c r="F63" s="28"/>
      <c r="G63" s="7"/>
      <c r="H63" s="11"/>
    </row>
    <row r="64" spans="1:8" x14ac:dyDescent="0.25">
      <c r="A64" s="12" t="s">
        <v>2313</v>
      </c>
      <c r="B64" s="13" t="s">
        <v>1706</v>
      </c>
      <c r="C64" s="580"/>
      <c r="D64" s="540"/>
      <c r="E64" s="590"/>
      <c r="F64" s="28"/>
      <c r="G64" s="7"/>
      <c r="H64" s="11"/>
    </row>
    <row r="65" spans="1:8" x14ac:dyDescent="0.25">
      <c r="A65" s="12" t="s">
        <v>2314</v>
      </c>
      <c r="B65" s="13" t="s">
        <v>1707</v>
      </c>
      <c r="C65" s="580"/>
      <c r="D65" s="540"/>
      <c r="E65" s="590"/>
      <c r="F65" s="28"/>
      <c r="G65" s="7"/>
      <c r="H65" s="11"/>
    </row>
    <row r="66" spans="1:8" x14ac:dyDescent="0.25">
      <c r="A66" s="12" t="s">
        <v>2315</v>
      </c>
      <c r="B66" s="13" t="s">
        <v>1708</v>
      </c>
      <c r="C66" s="580"/>
      <c r="D66" s="540"/>
      <c r="E66" s="590"/>
      <c r="F66" s="28"/>
      <c r="G66" s="7"/>
      <c r="H66" s="11"/>
    </row>
    <row r="67" spans="1:8" x14ac:dyDescent="0.25">
      <c r="A67" s="12" t="s">
        <v>2316</v>
      </c>
      <c r="B67" s="13" t="s">
        <v>1709</v>
      </c>
      <c r="C67" s="580"/>
      <c r="D67" s="540"/>
      <c r="E67" s="590"/>
      <c r="F67" s="28"/>
      <c r="G67" s="7"/>
      <c r="H67" s="11"/>
    </row>
    <row r="68" spans="1:8" x14ac:dyDescent="0.25">
      <c r="A68" s="12" t="s">
        <v>2317</v>
      </c>
      <c r="B68" s="13" t="s">
        <v>1710</v>
      </c>
      <c r="C68" s="580"/>
      <c r="D68" s="540"/>
      <c r="E68" s="590"/>
      <c r="F68" s="28"/>
      <c r="G68" s="7"/>
      <c r="H68" s="11"/>
    </row>
    <row r="69" spans="1:8" x14ac:dyDescent="0.25">
      <c r="A69" s="12" t="s">
        <v>2318</v>
      </c>
      <c r="B69" s="13" t="s">
        <v>1711</v>
      </c>
      <c r="C69" s="580"/>
      <c r="D69" s="540"/>
      <c r="E69" s="590"/>
      <c r="F69" s="28"/>
      <c r="G69" s="7"/>
      <c r="H69" s="11"/>
    </row>
    <row r="70" spans="1:8" x14ac:dyDescent="0.25">
      <c r="A70" s="12" t="s">
        <v>2319</v>
      </c>
      <c r="B70" s="13" t="s">
        <v>1712</v>
      </c>
      <c r="C70" s="580"/>
      <c r="D70" s="540"/>
      <c r="E70" s="590"/>
      <c r="F70" s="28"/>
      <c r="G70" s="7"/>
      <c r="H70" s="11"/>
    </row>
    <row r="71" spans="1:8" x14ac:dyDescent="0.25">
      <c r="A71" s="12" t="s">
        <v>2320</v>
      </c>
      <c r="B71" s="13" t="s">
        <v>1713</v>
      </c>
      <c r="C71" s="580"/>
      <c r="D71" s="540"/>
      <c r="E71" s="590"/>
      <c r="F71" s="28"/>
      <c r="G71" s="7"/>
      <c r="H71" s="11"/>
    </row>
    <row r="72" spans="1:8" x14ac:dyDescent="0.25">
      <c r="A72" s="12" t="s">
        <v>2321</v>
      </c>
      <c r="B72" s="13" t="s">
        <v>1714</v>
      </c>
      <c r="C72" s="580"/>
      <c r="D72" s="540"/>
      <c r="E72" s="590"/>
      <c r="F72" s="28"/>
      <c r="G72" s="7"/>
      <c r="H72" s="11"/>
    </row>
    <row r="73" spans="1:8" x14ac:dyDescent="0.25">
      <c r="A73" s="12" t="s">
        <v>2322</v>
      </c>
      <c r="B73" s="13" t="s">
        <v>1715</v>
      </c>
      <c r="C73" s="580"/>
      <c r="D73" s="540"/>
      <c r="E73" s="590"/>
      <c r="F73" s="28"/>
      <c r="G73" s="7"/>
      <c r="H73" s="11"/>
    </row>
    <row r="74" spans="1:8" x14ac:dyDescent="0.25">
      <c r="A74" s="12" t="s">
        <v>2323</v>
      </c>
      <c r="B74" s="13" t="s">
        <v>1716</v>
      </c>
      <c r="C74" s="580"/>
      <c r="D74" s="540"/>
      <c r="E74" s="590"/>
      <c r="F74" s="28"/>
      <c r="G74" s="7"/>
      <c r="H74" s="11"/>
    </row>
    <row r="75" spans="1:8" x14ac:dyDescent="0.25">
      <c r="A75" s="12" t="s">
        <v>2324</v>
      </c>
      <c r="B75" s="13" t="s">
        <v>1717</v>
      </c>
      <c r="C75" s="580"/>
      <c r="D75" s="540"/>
      <c r="E75" s="590"/>
      <c r="F75" s="28"/>
      <c r="G75" s="7"/>
      <c r="H75" s="11"/>
    </row>
    <row r="76" spans="1:8" x14ac:dyDescent="0.25">
      <c r="A76" s="12" t="s">
        <v>2325</v>
      </c>
      <c r="B76" s="13" t="s">
        <v>1718</v>
      </c>
      <c r="C76" s="580"/>
      <c r="D76" s="540"/>
      <c r="E76" s="590"/>
      <c r="F76" s="28"/>
      <c r="G76" s="7"/>
      <c r="H76" s="11"/>
    </row>
    <row r="77" spans="1:8" x14ac:dyDescent="0.25">
      <c r="A77" s="12" t="s">
        <v>2326</v>
      </c>
      <c r="B77" s="13" t="s">
        <v>1719</v>
      </c>
      <c r="C77" s="580"/>
      <c r="D77" s="540"/>
      <c r="E77" s="590"/>
      <c r="F77" s="28"/>
      <c r="G77" s="7"/>
      <c r="H77" s="11"/>
    </row>
    <row r="78" spans="1:8" x14ac:dyDescent="0.25">
      <c r="A78" s="12" t="s">
        <v>2327</v>
      </c>
      <c r="B78" s="13" t="s">
        <v>1720</v>
      </c>
      <c r="C78" s="580"/>
      <c r="D78" s="540"/>
      <c r="E78" s="590"/>
      <c r="F78" s="28"/>
      <c r="G78" s="7"/>
      <c r="H78" s="11"/>
    </row>
    <row r="79" spans="1:8" x14ac:dyDescent="0.25">
      <c r="A79" s="12" t="s">
        <v>2328</v>
      </c>
      <c r="B79" s="13" t="s">
        <v>1721</v>
      </c>
      <c r="C79" s="580"/>
      <c r="D79" s="540"/>
      <c r="E79" s="590"/>
      <c r="F79" s="28"/>
      <c r="G79" s="7"/>
      <c r="H79" s="11"/>
    </row>
    <row r="80" spans="1:8" x14ac:dyDescent="0.25">
      <c r="A80" s="12" t="s">
        <v>2329</v>
      </c>
      <c r="B80" s="13" t="s">
        <v>1722</v>
      </c>
      <c r="C80" s="580"/>
      <c r="D80" s="540"/>
      <c r="E80" s="590"/>
      <c r="F80" s="28"/>
      <c r="G80" s="7"/>
      <c r="H80" s="11"/>
    </row>
    <row r="81" spans="1:8" x14ac:dyDescent="0.25">
      <c r="A81" s="12" t="s">
        <v>2330</v>
      </c>
      <c r="B81" s="13" t="s">
        <v>1723</v>
      </c>
      <c r="C81" s="580"/>
      <c r="D81" s="540"/>
      <c r="E81" s="590"/>
      <c r="F81" s="28"/>
      <c r="G81" s="7"/>
      <c r="H81" s="11"/>
    </row>
    <row r="82" spans="1:8" x14ac:dyDescent="0.25">
      <c r="A82" s="12" t="s">
        <v>2331</v>
      </c>
      <c r="B82" s="13" t="s">
        <v>1724</v>
      </c>
      <c r="C82" s="580"/>
      <c r="D82" s="540"/>
      <c r="E82" s="590"/>
      <c r="F82" s="28"/>
      <c r="G82" s="7"/>
      <c r="H82" s="11"/>
    </row>
    <row r="83" spans="1:8" x14ac:dyDescent="0.25">
      <c r="A83" s="12" t="s">
        <v>2332</v>
      </c>
      <c r="B83" s="13" t="s">
        <v>1725</v>
      </c>
      <c r="C83" s="580"/>
      <c r="D83" s="540"/>
      <c r="E83" s="590"/>
      <c r="F83" s="28"/>
      <c r="G83" s="7"/>
      <c r="H83" s="11"/>
    </row>
    <row r="84" spans="1:8" x14ac:dyDescent="0.25">
      <c r="A84" s="12" t="s">
        <v>2333</v>
      </c>
      <c r="B84" s="13" t="s">
        <v>1726</v>
      </c>
      <c r="C84" s="580"/>
      <c r="D84" s="540"/>
      <c r="E84" s="590"/>
      <c r="F84" s="28"/>
      <c r="G84" s="7"/>
      <c r="H84" s="11"/>
    </row>
    <row r="85" spans="1:8" x14ac:dyDescent="0.25">
      <c r="A85" s="12" t="s">
        <v>2334</v>
      </c>
      <c r="B85" s="13" t="s">
        <v>1727</v>
      </c>
      <c r="C85" s="580"/>
      <c r="D85" s="540"/>
      <c r="E85" s="590"/>
      <c r="F85" s="28"/>
      <c r="G85" s="7"/>
      <c r="H85" s="11"/>
    </row>
    <row r="86" spans="1:8" x14ac:dyDescent="0.25">
      <c r="A86" s="12" t="s">
        <v>2335</v>
      </c>
      <c r="B86" s="13" t="s">
        <v>1728</v>
      </c>
      <c r="C86" s="580"/>
      <c r="D86" s="540"/>
      <c r="E86" s="590"/>
      <c r="F86" s="28"/>
      <c r="G86" s="7"/>
      <c r="H86" s="11"/>
    </row>
    <row r="87" spans="1:8" x14ac:dyDescent="0.25">
      <c r="A87" s="12" t="s">
        <v>2336</v>
      </c>
      <c r="B87" s="13" t="s">
        <v>1729</v>
      </c>
      <c r="C87" s="580"/>
      <c r="D87" s="540"/>
      <c r="E87" s="590"/>
      <c r="F87" s="28"/>
      <c r="G87" s="7"/>
      <c r="H87" s="11"/>
    </row>
    <row r="88" spans="1:8" x14ac:dyDescent="0.25">
      <c r="A88" s="12" t="s">
        <v>2337</v>
      </c>
      <c r="B88" s="13" t="s">
        <v>1730</v>
      </c>
      <c r="C88" s="580"/>
      <c r="D88" s="540"/>
      <c r="E88" s="590"/>
      <c r="F88" s="28"/>
      <c r="G88" s="7"/>
      <c r="H88" s="11"/>
    </row>
    <row r="89" spans="1:8" x14ac:dyDescent="0.25">
      <c r="A89" s="12" t="s">
        <v>2338</v>
      </c>
      <c r="B89" s="13" t="s">
        <v>1731</v>
      </c>
      <c r="C89" s="580"/>
      <c r="D89" s="540"/>
      <c r="E89" s="590"/>
      <c r="F89" s="28"/>
      <c r="G89" s="7"/>
      <c r="H89" s="11"/>
    </row>
    <row r="90" spans="1:8" x14ac:dyDescent="0.25">
      <c r="A90" s="12" t="s">
        <v>2339</v>
      </c>
      <c r="B90" s="13" t="s">
        <v>1732</v>
      </c>
      <c r="C90" s="580"/>
      <c r="D90" s="540"/>
      <c r="E90" s="590"/>
      <c r="F90" s="28"/>
      <c r="G90" s="7"/>
      <c r="H90" s="11"/>
    </row>
    <row r="91" spans="1:8" x14ac:dyDescent="0.25">
      <c r="A91" s="12" t="s">
        <v>2340</v>
      </c>
      <c r="B91" s="13" t="s">
        <v>1733</v>
      </c>
      <c r="C91" s="580"/>
      <c r="D91" s="540"/>
      <c r="E91" s="590"/>
      <c r="F91" s="28"/>
      <c r="G91" s="7"/>
      <c r="H91" s="11"/>
    </row>
    <row r="92" spans="1:8" x14ac:dyDescent="0.25">
      <c r="A92" s="12" t="s">
        <v>2341</v>
      </c>
      <c r="B92" s="13" t="s">
        <v>1734</v>
      </c>
      <c r="C92" s="580"/>
      <c r="D92" s="540"/>
      <c r="E92" s="590"/>
      <c r="F92" s="28"/>
      <c r="G92" s="7"/>
      <c r="H92" s="11"/>
    </row>
    <row r="93" spans="1:8" x14ac:dyDescent="0.25">
      <c r="A93" s="12" t="s">
        <v>2342</v>
      </c>
      <c r="B93" s="13" t="s">
        <v>1735</v>
      </c>
      <c r="C93" s="580"/>
      <c r="D93" s="540"/>
      <c r="E93" s="590"/>
      <c r="F93" s="28"/>
      <c r="G93" s="7"/>
      <c r="H93" s="11"/>
    </row>
    <row r="94" spans="1:8" x14ac:dyDescent="0.25">
      <c r="A94" s="12" t="s">
        <v>2343</v>
      </c>
      <c r="B94" s="13" t="s">
        <v>1736</v>
      </c>
      <c r="C94" s="580"/>
      <c r="D94" s="540"/>
      <c r="E94" s="590"/>
      <c r="F94" s="28"/>
      <c r="G94" s="7"/>
      <c r="H94" s="11"/>
    </row>
    <row r="95" spans="1:8" x14ac:dyDescent="0.25">
      <c r="A95" s="12" t="s">
        <v>2344</v>
      </c>
      <c r="B95" s="13" t="s">
        <v>1737</v>
      </c>
      <c r="C95" s="580"/>
      <c r="D95" s="540"/>
      <c r="E95" s="590"/>
      <c r="F95" s="28"/>
      <c r="G95" s="7"/>
      <c r="H95" s="11"/>
    </row>
    <row r="96" spans="1:8" x14ac:dyDescent="0.25">
      <c r="A96" s="12" t="s">
        <v>2345</v>
      </c>
      <c r="B96" s="13" t="s">
        <v>1738</v>
      </c>
      <c r="C96" s="580"/>
      <c r="D96" s="540"/>
      <c r="E96" s="590"/>
      <c r="F96" s="28"/>
      <c r="G96" s="7"/>
      <c r="H96" s="11"/>
    </row>
    <row r="97" spans="1:8" x14ac:dyDescent="0.25">
      <c r="A97" s="12" t="s">
        <v>2346</v>
      </c>
      <c r="B97" s="13" t="s">
        <v>1739</v>
      </c>
      <c r="C97" s="580"/>
      <c r="D97" s="540"/>
      <c r="E97" s="590"/>
      <c r="F97" s="28"/>
      <c r="G97" s="7"/>
      <c r="H97" s="11"/>
    </row>
    <row r="98" spans="1:8" x14ac:dyDescent="0.25">
      <c r="A98" s="12" t="s">
        <v>2347</v>
      </c>
      <c r="B98" s="13" t="s">
        <v>1740</v>
      </c>
      <c r="C98" s="580"/>
      <c r="D98" s="540"/>
      <c r="E98" s="590"/>
      <c r="F98" s="28"/>
      <c r="G98" s="7"/>
      <c r="H98" s="11"/>
    </row>
    <row r="99" spans="1:8" x14ac:dyDescent="0.25">
      <c r="A99" s="12" t="s">
        <v>2348</v>
      </c>
      <c r="B99" s="13" t="s">
        <v>1741</v>
      </c>
      <c r="C99" s="580"/>
      <c r="D99" s="540"/>
      <c r="E99" s="590"/>
      <c r="F99" s="28"/>
      <c r="G99" s="7"/>
      <c r="H99" s="11"/>
    </row>
    <row r="100" spans="1:8" x14ac:dyDescent="0.25">
      <c r="A100" s="12" t="s">
        <v>2349</v>
      </c>
      <c r="B100" s="13" t="s">
        <v>1742</v>
      </c>
      <c r="C100" s="580"/>
      <c r="D100" s="540"/>
      <c r="E100" s="590"/>
      <c r="F100" s="28"/>
      <c r="G100" s="7"/>
      <c r="H100" s="11"/>
    </row>
    <row r="101" spans="1:8" x14ac:dyDescent="0.25">
      <c r="A101" s="12" t="s">
        <v>2350</v>
      </c>
      <c r="B101" s="13" t="s">
        <v>1743</v>
      </c>
      <c r="C101" s="580"/>
      <c r="D101" s="540"/>
      <c r="E101" s="590"/>
      <c r="F101" s="28"/>
      <c r="G101" s="7"/>
      <c r="H101" s="11"/>
    </row>
    <row r="102" spans="1:8" ht="15.75" thickBot="1" x14ac:dyDescent="0.3">
      <c r="A102" s="382" t="s">
        <v>2351</v>
      </c>
      <c r="B102" s="428" t="s">
        <v>1744</v>
      </c>
      <c r="C102" s="581"/>
      <c r="D102" s="546"/>
      <c r="E102" s="591"/>
      <c r="F102" s="30"/>
      <c r="G102" s="9"/>
      <c r="H102" s="11"/>
    </row>
    <row r="103" spans="1:8" x14ac:dyDescent="0.25">
      <c r="A103" s="11"/>
      <c r="B103" s="11"/>
      <c r="C103" s="11"/>
      <c r="D103" s="11"/>
      <c r="E103" s="11"/>
      <c r="F103" s="11"/>
      <c r="G103" s="11"/>
      <c r="H103" s="11"/>
    </row>
  </sheetData>
  <sheetProtection sheet="1" objects="1" scenarios="1" formatCells="0" formatColumns="0" formatRows="0" selectLockedCells="1"/>
  <dataValidations count="2">
    <dataValidation type="textLength" allowBlank="1" showInputMessage="1" showErrorMessage="1" errorTitle="Invalid response" error="Enter Item number for which detail is being provided - 1 to 7 characters" promptTitle="Item number" prompt="Enter Item number for which detail is being provided - 1 to 7 characters" sqref="D3:D102" xr:uid="{00000000-0002-0000-2900-000000000000}">
      <formula1>1</formula1>
      <formula2>7</formula2>
    </dataValidation>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F3:G102" xr:uid="{00000000-0002-0000-2900-000001000000}">
      <formula1>-1000000000</formula1>
      <formula2>1000000000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Invalid response" error="Input Sheet from list on Contents page" promptTitle="Input valid Sheet name" prompt="Input Sheet from list on Contents page" xr:uid="{00000000-0002-0000-2900-000002000000}">
          <x14:formula1>
            <xm:f>Contents!$B$4:$B$76</xm:f>
          </x14:formula1>
          <xm:sqref>C3:C102</xm:sqref>
        </x14:dataValidation>
      </x14:dataValidation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tabColor theme="5" tint="0.79998168889431442"/>
  </sheetPr>
  <dimension ref="A1:H103"/>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RowHeight="15" x14ac:dyDescent="0.25"/>
  <cols>
    <col min="2" max="2" width="16.7109375" bestFit="1" customWidth="1"/>
    <col min="3" max="4" width="15.140625" customWidth="1"/>
    <col min="5" max="5" width="68.85546875" customWidth="1"/>
    <col min="6" max="7" width="15.140625" customWidth="1"/>
  </cols>
  <sheetData>
    <row r="1" spans="1:8" ht="15.75" thickBot="1" x14ac:dyDescent="0.3">
      <c r="A1" s="426" t="s">
        <v>1</v>
      </c>
      <c r="B1" s="802" t="s">
        <v>2856</v>
      </c>
      <c r="C1" s="11"/>
      <c r="D1" s="11"/>
      <c r="E1" s="11"/>
      <c r="F1" s="11"/>
      <c r="G1" s="11"/>
      <c r="H1" s="11"/>
    </row>
    <row r="2" spans="1:8" ht="15.75" thickBot="1" x14ac:dyDescent="0.3">
      <c r="A2" s="21" t="s">
        <v>0</v>
      </c>
      <c r="B2" s="71" t="s">
        <v>6</v>
      </c>
      <c r="C2" s="21" t="s">
        <v>221</v>
      </c>
      <c r="D2" s="22" t="s">
        <v>1641</v>
      </c>
      <c r="E2" s="22" t="s">
        <v>1643</v>
      </c>
      <c r="F2" s="22" t="s">
        <v>1642</v>
      </c>
      <c r="G2" s="429" t="s">
        <v>1640</v>
      </c>
      <c r="H2" s="11"/>
    </row>
    <row r="3" spans="1:8" x14ac:dyDescent="0.25">
      <c r="A3" s="23" t="s">
        <v>2352</v>
      </c>
      <c r="B3" s="24" t="s">
        <v>1745</v>
      </c>
      <c r="C3" s="579"/>
      <c r="D3" s="538"/>
      <c r="E3" s="589"/>
      <c r="F3" s="29"/>
      <c r="G3" s="5"/>
      <c r="H3" s="11"/>
    </row>
    <row r="4" spans="1:8" x14ac:dyDescent="0.25">
      <c r="A4" s="12" t="s">
        <v>2353</v>
      </c>
      <c r="B4" s="13" t="s">
        <v>1746</v>
      </c>
      <c r="C4" s="580"/>
      <c r="D4" s="540"/>
      <c r="E4" s="590"/>
      <c r="F4" s="28"/>
      <c r="G4" s="7"/>
      <c r="H4" s="11"/>
    </row>
    <row r="5" spans="1:8" x14ac:dyDescent="0.25">
      <c r="A5" s="12" t="s">
        <v>2354</v>
      </c>
      <c r="B5" s="13" t="s">
        <v>1747</v>
      </c>
      <c r="C5" s="580"/>
      <c r="D5" s="540"/>
      <c r="E5" s="590"/>
      <c r="F5" s="28"/>
      <c r="G5" s="7"/>
      <c r="H5" s="11"/>
    </row>
    <row r="6" spans="1:8" x14ac:dyDescent="0.25">
      <c r="A6" s="12" t="s">
        <v>2355</v>
      </c>
      <c r="B6" s="13" t="s">
        <v>1748</v>
      </c>
      <c r="C6" s="580"/>
      <c r="D6" s="540"/>
      <c r="E6" s="590"/>
      <c r="F6" s="28"/>
      <c r="G6" s="7"/>
      <c r="H6" s="11"/>
    </row>
    <row r="7" spans="1:8" x14ac:dyDescent="0.25">
      <c r="A7" s="12" t="s">
        <v>2356</v>
      </c>
      <c r="B7" s="13" t="s">
        <v>1749</v>
      </c>
      <c r="C7" s="580"/>
      <c r="D7" s="540"/>
      <c r="E7" s="590"/>
      <c r="F7" s="28"/>
      <c r="G7" s="7"/>
      <c r="H7" s="11"/>
    </row>
    <row r="8" spans="1:8" x14ac:dyDescent="0.25">
      <c r="A8" s="12" t="s">
        <v>2357</v>
      </c>
      <c r="B8" s="13" t="s">
        <v>1750</v>
      </c>
      <c r="C8" s="580"/>
      <c r="D8" s="540"/>
      <c r="E8" s="590"/>
      <c r="F8" s="28"/>
      <c r="G8" s="7"/>
      <c r="H8" s="11"/>
    </row>
    <row r="9" spans="1:8" x14ac:dyDescent="0.25">
      <c r="A9" s="12" t="s">
        <v>2358</v>
      </c>
      <c r="B9" s="13" t="s">
        <v>1751</v>
      </c>
      <c r="C9" s="580"/>
      <c r="D9" s="540"/>
      <c r="E9" s="590"/>
      <c r="F9" s="28"/>
      <c r="G9" s="7"/>
      <c r="H9" s="11"/>
    </row>
    <row r="10" spans="1:8" x14ac:dyDescent="0.25">
      <c r="A10" s="12" t="s">
        <v>2359</v>
      </c>
      <c r="B10" s="13" t="s">
        <v>1752</v>
      </c>
      <c r="C10" s="580"/>
      <c r="D10" s="540"/>
      <c r="E10" s="590"/>
      <c r="F10" s="28"/>
      <c r="G10" s="7"/>
      <c r="H10" s="11"/>
    </row>
    <row r="11" spans="1:8" x14ac:dyDescent="0.25">
      <c r="A11" s="12" t="s">
        <v>2360</v>
      </c>
      <c r="B11" s="13" t="s">
        <v>1753</v>
      </c>
      <c r="C11" s="580"/>
      <c r="D11" s="540"/>
      <c r="E11" s="590"/>
      <c r="F11" s="28"/>
      <c r="G11" s="7"/>
      <c r="H11" s="11"/>
    </row>
    <row r="12" spans="1:8" x14ac:dyDescent="0.25">
      <c r="A12" s="12" t="s">
        <v>2361</v>
      </c>
      <c r="B12" s="13" t="s">
        <v>1754</v>
      </c>
      <c r="C12" s="580"/>
      <c r="D12" s="540"/>
      <c r="E12" s="590"/>
      <c r="F12" s="28"/>
      <c r="G12" s="7"/>
      <c r="H12" s="11"/>
    </row>
    <row r="13" spans="1:8" x14ac:dyDescent="0.25">
      <c r="A13" s="12" t="s">
        <v>2362</v>
      </c>
      <c r="B13" s="13" t="s">
        <v>1755</v>
      </c>
      <c r="C13" s="580"/>
      <c r="D13" s="540"/>
      <c r="E13" s="590"/>
      <c r="F13" s="28"/>
      <c r="G13" s="7"/>
      <c r="H13" s="11"/>
    </row>
    <row r="14" spans="1:8" x14ac:dyDescent="0.25">
      <c r="A14" s="12" t="s">
        <v>2363</v>
      </c>
      <c r="B14" s="13" t="s">
        <v>1756</v>
      </c>
      <c r="C14" s="580"/>
      <c r="D14" s="540"/>
      <c r="E14" s="590"/>
      <c r="F14" s="28"/>
      <c r="G14" s="7"/>
      <c r="H14" s="11"/>
    </row>
    <row r="15" spans="1:8" x14ac:dyDescent="0.25">
      <c r="A15" s="12" t="s">
        <v>2364</v>
      </c>
      <c r="B15" s="13" t="s">
        <v>1757</v>
      </c>
      <c r="C15" s="580"/>
      <c r="D15" s="540"/>
      <c r="E15" s="590"/>
      <c r="F15" s="28"/>
      <c r="G15" s="7"/>
      <c r="H15" s="11"/>
    </row>
    <row r="16" spans="1:8" x14ac:dyDescent="0.25">
      <c r="A16" s="12" t="s">
        <v>2365</v>
      </c>
      <c r="B16" s="13" t="s">
        <v>1758</v>
      </c>
      <c r="C16" s="580"/>
      <c r="D16" s="540"/>
      <c r="E16" s="590"/>
      <c r="F16" s="28"/>
      <c r="G16" s="7"/>
      <c r="H16" s="11"/>
    </row>
    <row r="17" spans="1:8" x14ac:dyDescent="0.25">
      <c r="A17" s="12" t="s">
        <v>2366</v>
      </c>
      <c r="B17" s="13" t="s">
        <v>1759</v>
      </c>
      <c r="C17" s="580"/>
      <c r="D17" s="540"/>
      <c r="E17" s="590"/>
      <c r="F17" s="28"/>
      <c r="G17" s="7"/>
      <c r="H17" s="11"/>
    </row>
    <row r="18" spans="1:8" x14ac:dyDescent="0.25">
      <c r="A18" s="12" t="s">
        <v>2367</v>
      </c>
      <c r="B18" s="13" t="s">
        <v>1760</v>
      </c>
      <c r="C18" s="580"/>
      <c r="D18" s="540"/>
      <c r="E18" s="590"/>
      <c r="F18" s="28"/>
      <c r="G18" s="7"/>
      <c r="H18" s="11"/>
    </row>
    <row r="19" spans="1:8" x14ac:dyDescent="0.25">
      <c r="A19" s="12" t="s">
        <v>2368</v>
      </c>
      <c r="B19" s="13" t="s">
        <v>1761</v>
      </c>
      <c r="C19" s="580"/>
      <c r="D19" s="540"/>
      <c r="E19" s="590"/>
      <c r="F19" s="28"/>
      <c r="G19" s="7"/>
      <c r="H19" s="11"/>
    </row>
    <row r="20" spans="1:8" x14ac:dyDescent="0.25">
      <c r="A20" s="12" t="s">
        <v>2369</v>
      </c>
      <c r="B20" s="13" t="s">
        <v>1762</v>
      </c>
      <c r="C20" s="580"/>
      <c r="D20" s="540"/>
      <c r="E20" s="590"/>
      <c r="F20" s="28"/>
      <c r="G20" s="7"/>
      <c r="H20" s="11"/>
    </row>
    <row r="21" spans="1:8" x14ac:dyDescent="0.25">
      <c r="A21" s="12" t="s">
        <v>2370</v>
      </c>
      <c r="B21" s="13" t="s">
        <v>1763</v>
      </c>
      <c r="C21" s="580"/>
      <c r="D21" s="540"/>
      <c r="E21" s="590"/>
      <c r="F21" s="28"/>
      <c r="G21" s="7"/>
      <c r="H21" s="11"/>
    </row>
    <row r="22" spans="1:8" x14ac:dyDescent="0.25">
      <c r="A22" s="12" t="s">
        <v>2371</v>
      </c>
      <c r="B22" s="13" t="s">
        <v>1764</v>
      </c>
      <c r="C22" s="580"/>
      <c r="D22" s="540"/>
      <c r="E22" s="590"/>
      <c r="F22" s="28"/>
      <c r="G22" s="7"/>
      <c r="H22" s="11"/>
    </row>
    <row r="23" spans="1:8" x14ac:dyDescent="0.25">
      <c r="A23" s="12" t="s">
        <v>2372</v>
      </c>
      <c r="B23" s="13" t="s">
        <v>1765</v>
      </c>
      <c r="C23" s="580"/>
      <c r="D23" s="540"/>
      <c r="E23" s="590"/>
      <c r="F23" s="28"/>
      <c r="G23" s="7"/>
      <c r="H23" s="11"/>
    </row>
    <row r="24" spans="1:8" x14ac:dyDescent="0.25">
      <c r="A24" s="12" t="s">
        <v>2373</v>
      </c>
      <c r="B24" s="13" t="s">
        <v>1766</v>
      </c>
      <c r="C24" s="580"/>
      <c r="D24" s="540"/>
      <c r="E24" s="590"/>
      <c r="F24" s="28"/>
      <c r="G24" s="7"/>
      <c r="H24" s="11"/>
    </row>
    <row r="25" spans="1:8" x14ac:dyDescent="0.25">
      <c r="A25" s="12" t="s">
        <v>2374</v>
      </c>
      <c r="B25" s="13" t="s">
        <v>1767</v>
      </c>
      <c r="C25" s="580"/>
      <c r="D25" s="540"/>
      <c r="E25" s="590"/>
      <c r="F25" s="28"/>
      <c r="G25" s="7"/>
      <c r="H25" s="11"/>
    </row>
    <row r="26" spans="1:8" x14ac:dyDescent="0.25">
      <c r="A26" s="12" t="s">
        <v>2375</v>
      </c>
      <c r="B26" s="13" t="s">
        <v>1768</v>
      </c>
      <c r="C26" s="580"/>
      <c r="D26" s="540"/>
      <c r="E26" s="590"/>
      <c r="F26" s="28"/>
      <c r="G26" s="7"/>
      <c r="H26" s="11"/>
    </row>
    <row r="27" spans="1:8" x14ac:dyDescent="0.25">
      <c r="A27" s="12" t="s">
        <v>2376</v>
      </c>
      <c r="B27" s="13" t="s">
        <v>1769</v>
      </c>
      <c r="C27" s="580"/>
      <c r="D27" s="540"/>
      <c r="E27" s="590"/>
      <c r="F27" s="28"/>
      <c r="G27" s="7"/>
      <c r="H27" s="11"/>
    </row>
    <row r="28" spans="1:8" x14ac:dyDescent="0.25">
      <c r="A28" s="12" t="s">
        <v>2377</v>
      </c>
      <c r="B28" s="13" t="s">
        <v>1770</v>
      </c>
      <c r="C28" s="580"/>
      <c r="D28" s="540"/>
      <c r="E28" s="590"/>
      <c r="F28" s="28"/>
      <c r="G28" s="7"/>
      <c r="H28" s="11"/>
    </row>
    <row r="29" spans="1:8" x14ac:dyDescent="0.25">
      <c r="A29" s="12" t="s">
        <v>2378</v>
      </c>
      <c r="B29" s="13" t="s">
        <v>1771</v>
      </c>
      <c r="C29" s="580"/>
      <c r="D29" s="540"/>
      <c r="E29" s="590"/>
      <c r="F29" s="28"/>
      <c r="G29" s="7"/>
      <c r="H29" s="11"/>
    </row>
    <row r="30" spans="1:8" x14ac:dyDescent="0.25">
      <c r="A30" s="12" t="s">
        <v>2379</v>
      </c>
      <c r="B30" s="13" t="s">
        <v>1772</v>
      </c>
      <c r="C30" s="580"/>
      <c r="D30" s="540"/>
      <c r="E30" s="590"/>
      <c r="F30" s="28"/>
      <c r="G30" s="7"/>
      <c r="H30" s="11"/>
    </row>
    <row r="31" spans="1:8" x14ac:dyDescent="0.25">
      <c r="A31" s="12" t="s">
        <v>2380</v>
      </c>
      <c r="B31" s="13" t="s">
        <v>1773</v>
      </c>
      <c r="C31" s="580"/>
      <c r="D31" s="540"/>
      <c r="E31" s="590"/>
      <c r="F31" s="28"/>
      <c r="G31" s="7"/>
      <c r="H31" s="11"/>
    </row>
    <row r="32" spans="1:8" x14ac:dyDescent="0.25">
      <c r="A32" s="12" t="s">
        <v>2381</v>
      </c>
      <c r="B32" s="13" t="s">
        <v>1774</v>
      </c>
      <c r="C32" s="580"/>
      <c r="D32" s="540"/>
      <c r="E32" s="590"/>
      <c r="F32" s="28"/>
      <c r="G32" s="7"/>
      <c r="H32" s="11"/>
    </row>
    <row r="33" spans="1:8" x14ac:dyDescent="0.25">
      <c r="A33" s="12" t="s">
        <v>2382</v>
      </c>
      <c r="B33" s="13" t="s">
        <v>1775</v>
      </c>
      <c r="C33" s="580"/>
      <c r="D33" s="540"/>
      <c r="E33" s="590"/>
      <c r="F33" s="28"/>
      <c r="G33" s="7"/>
      <c r="H33" s="11"/>
    </row>
    <row r="34" spans="1:8" x14ac:dyDescent="0.25">
      <c r="A34" s="12" t="s">
        <v>2383</v>
      </c>
      <c r="B34" s="13" t="s">
        <v>1776</v>
      </c>
      <c r="C34" s="580"/>
      <c r="D34" s="540"/>
      <c r="E34" s="590"/>
      <c r="F34" s="28"/>
      <c r="G34" s="7"/>
      <c r="H34" s="11"/>
    </row>
    <row r="35" spans="1:8" x14ac:dyDescent="0.25">
      <c r="A35" s="12" t="s">
        <v>2384</v>
      </c>
      <c r="B35" s="13" t="s">
        <v>1777</v>
      </c>
      <c r="C35" s="580"/>
      <c r="D35" s="540"/>
      <c r="E35" s="590"/>
      <c r="F35" s="28"/>
      <c r="G35" s="7"/>
      <c r="H35" s="11"/>
    </row>
    <row r="36" spans="1:8" x14ac:dyDescent="0.25">
      <c r="A36" s="12" t="s">
        <v>2385</v>
      </c>
      <c r="B36" s="13" t="s">
        <v>1778</v>
      </c>
      <c r="C36" s="580"/>
      <c r="D36" s="540"/>
      <c r="E36" s="590"/>
      <c r="F36" s="28"/>
      <c r="G36" s="7"/>
      <c r="H36" s="11"/>
    </row>
    <row r="37" spans="1:8" x14ac:dyDescent="0.25">
      <c r="A37" s="12" t="s">
        <v>2386</v>
      </c>
      <c r="B37" s="13" t="s">
        <v>1779</v>
      </c>
      <c r="C37" s="580"/>
      <c r="D37" s="540"/>
      <c r="E37" s="590"/>
      <c r="F37" s="28"/>
      <c r="G37" s="7"/>
      <c r="H37" s="11"/>
    </row>
    <row r="38" spans="1:8" x14ac:dyDescent="0.25">
      <c r="A38" s="12" t="s">
        <v>2387</v>
      </c>
      <c r="B38" s="13" t="s">
        <v>1780</v>
      </c>
      <c r="C38" s="580"/>
      <c r="D38" s="540"/>
      <c r="E38" s="590"/>
      <c r="F38" s="28"/>
      <c r="G38" s="7"/>
      <c r="H38" s="11"/>
    </row>
    <row r="39" spans="1:8" x14ac:dyDescent="0.25">
      <c r="A39" s="12" t="s">
        <v>2388</v>
      </c>
      <c r="B39" s="13" t="s">
        <v>1781</v>
      </c>
      <c r="C39" s="580"/>
      <c r="D39" s="540"/>
      <c r="E39" s="590"/>
      <c r="F39" s="28"/>
      <c r="G39" s="7"/>
      <c r="H39" s="11"/>
    </row>
    <row r="40" spans="1:8" x14ac:dyDescent="0.25">
      <c r="A40" s="12" t="s">
        <v>2389</v>
      </c>
      <c r="B40" s="13" t="s">
        <v>1782</v>
      </c>
      <c r="C40" s="580"/>
      <c r="D40" s="540"/>
      <c r="E40" s="590"/>
      <c r="F40" s="28"/>
      <c r="G40" s="7"/>
      <c r="H40" s="11"/>
    </row>
    <row r="41" spans="1:8" x14ac:dyDescent="0.25">
      <c r="A41" s="12" t="s">
        <v>2390</v>
      </c>
      <c r="B41" s="13" t="s">
        <v>1783</v>
      </c>
      <c r="C41" s="580"/>
      <c r="D41" s="540"/>
      <c r="E41" s="590"/>
      <c r="F41" s="28"/>
      <c r="G41" s="7"/>
      <c r="H41" s="11"/>
    </row>
    <row r="42" spans="1:8" x14ac:dyDescent="0.25">
      <c r="A42" s="12" t="s">
        <v>2391</v>
      </c>
      <c r="B42" s="13" t="s">
        <v>1784</v>
      </c>
      <c r="C42" s="580"/>
      <c r="D42" s="540"/>
      <c r="E42" s="590"/>
      <c r="F42" s="28"/>
      <c r="G42" s="7"/>
      <c r="H42" s="11"/>
    </row>
    <row r="43" spans="1:8" x14ac:dyDescent="0.25">
      <c r="A43" s="12" t="s">
        <v>2392</v>
      </c>
      <c r="B43" s="13" t="s">
        <v>1785</v>
      </c>
      <c r="C43" s="580"/>
      <c r="D43" s="540"/>
      <c r="E43" s="590"/>
      <c r="F43" s="28"/>
      <c r="G43" s="7"/>
      <c r="H43" s="11"/>
    </row>
    <row r="44" spans="1:8" x14ac:dyDescent="0.25">
      <c r="A44" s="12" t="s">
        <v>2393</v>
      </c>
      <c r="B44" s="13" t="s">
        <v>1786</v>
      </c>
      <c r="C44" s="580"/>
      <c r="D44" s="540"/>
      <c r="E44" s="590"/>
      <c r="F44" s="28"/>
      <c r="G44" s="7"/>
      <c r="H44" s="11"/>
    </row>
    <row r="45" spans="1:8" x14ac:dyDescent="0.25">
      <c r="A45" s="12" t="s">
        <v>2394</v>
      </c>
      <c r="B45" s="13" t="s">
        <v>1787</v>
      </c>
      <c r="C45" s="580"/>
      <c r="D45" s="540"/>
      <c r="E45" s="590"/>
      <c r="F45" s="28"/>
      <c r="G45" s="7"/>
      <c r="H45" s="11"/>
    </row>
    <row r="46" spans="1:8" x14ac:dyDescent="0.25">
      <c r="A46" s="12" t="s">
        <v>2395</v>
      </c>
      <c r="B46" s="13" t="s">
        <v>1788</v>
      </c>
      <c r="C46" s="580"/>
      <c r="D46" s="540"/>
      <c r="E46" s="590"/>
      <c r="F46" s="28"/>
      <c r="G46" s="7"/>
      <c r="H46" s="11"/>
    </row>
    <row r="47" spans="1:8" x14ac:dyDescent="0.25">
      <c r="A47" s="12" t="s">
        <v>2396</v>
      </c>
      <c r="B47" s="13" t="s">
        <v>1789</v>
      </c>
      <c r="C47" s="580"/>
      <c r="D47" s="540"/>
      <c r="E47" s="590"/>
      <c r="F47" s="28"/>
      <c r="G47" s="7"/>
      <c r="H47" s="11"/>
    </row>
    <row r="48" spans="1:8" x14ac:dyDescent="0.25">
      <c r="A48" s="12" t="s">
        <v>2397</v>
      </c>
      <c r="B48" s="13" t="s">
        <v>1790</v>
      </c>
      <c r="C48" s="580"/>
      <c r="D48" s="540"/>
      <c r="E48" s="590"/>
      <c r="F48" s="28"/>
      <c r="G48" s="7"/>
      <c r="H48" s="11"/>
    </row>
    <row r="49" spans="1:8" x14ac:dyDescent="0.25">
      <c r="A49" s="12" t="s">
        <v>2398</v>
      </c>
      <c r="B49" s="13" t="s">
        <v>1791</v>
      </c>
      <c r="C49" s="580"/>
      <c r="D49" s="540"/>
      <c r="E49" s="590"/>
      <c r="F49" s="28"/>
      <c r="G49" s="7"/>
      <c r="H49" s="11"/>
    </row>
    <row r="50" spans="1:8" x14ac:dyDescent="0.25">
      <c r="A50" s="12" t="s">
        <v>2399</v>
      </c>
      <c r="B50" s="13" t="s">
        <v>1792</v>
      </c>
      <c r="C50" s="580"/>
      <c r="D50" s="540"/>
      <c r="E50" s="590"/>
      <c r="F50" s="28"/>
      <c r="G50" s="7"/>
      <c r="H50" s="11"/>
    </row>
    <row r="51" spans="1:8" x14ac:dyDescent="0.25">
      <c r="A51" s="12" t="s">
        <v>2400</v>
      </c>
      <c r="B51" s="13" t="s">
        <v>1793</v>
      </c>
      <c r="C51" s="580"/>
      <c r="D51" s="540"/>
      <c r="E51" s="590"/>
      <c r="F51" s="28"/>
      <c r="G51" s="7"/>
      <c r="H51" s="11"/>
    </row>
    <row r="52" spans="1:8" x14ac:dyDescent="0.25">
      <c r="A52" s="12" t="s">
        <v>2401</v>
      </c>
      <c r="B52" s="13" t="s">
        <v>1794</v>
      </c>
      <c r="C52" s="580"/>
      <c r="D52" s="540"/>
      <c r="E52" s="590"/>
      <c r="F52" s="28"/>
      <c r="G52" s="7"/>
      <c r="H52" s="11"/>
    </row>
    <row r="53" spans="1:8" x14ac:dyDescent="0.25">
      <c r="A53" s="12" t="s">
        <v>2402</v>
      </c>
      <c r="B53" s="13" t="s">
        <v>1795</v>
      </c>
      <c r="C53" s="580"/>
      <c r="D53" s="540"/>
      <c r="E53" s="590"/>
      <c r="F53" s="28"/>
      <c r="G53" s="7"/>
      <c r="H53" s="11"/>
    </row>
    <row r="54" spans="1:8" x14ac:dyDescent="0.25">
      <c r="A54" s="12" t="s">
        <v>2403</v>
      </c>
      <c r="B54" s="13" t="s">
        <v>1796</v>
      </c>
      <c r="C54" s="580"/>
      <c r="D54" s="540"/>
      <c r="E54" s="590"/>
      <c r="F54" s="28"/>
      <c r="G54" s="7"/>
      <c r="H54" s="11"/>
    </row>
    <row r="55" spans="1:8" x14ac:dyDescent="0.25">
      <c r="A55" s="12" t="s">
        <v>2404</v>
      </c>
      <c r="B55" s="13" t="s">
        <v>1797</v>
      </c>
      <c r="C55" s="580"/>
      <c r="D55" s="540"/>
      <c r="E55" s="590"/>
      <c r="F55" s="28"/>
      <c r="G55" s="7"/>
      <c r="H55" s="11"/>
    </row>
    <row r="56" spans="1:8" x14ac:dyDescent="0.25">
      <c r="A56" s="12" t="s">
        <v>2405</v>
      </c>
      <c r="B56" s="13" t="s">
        <v>1798</v>
      </c>
      <c r="C56" s="580"/>
      <c r="D56" s="540"/>
      <c r="E56" s="590"/>
      <c r="F56" s="28"/>
      <c r="G56" s="7"/>
      <c r="H56" s="11"/>
    </row>
    <row r="57" spans="1:8" x14ac:dyDescent="0.25">
      <c r="A57" s="12" t="s">
        <v>2406</v>
      </c>
      <c r="B57" s="13" t="s">
        <v>1799</v>
      </c>
      <c r="C57" s="580"/>
      <c r="D57" s="540"/>
      <c r="E57" s="590"/>
      <c r="F57" s="28"/>
      <c r="G57" s="7"/>
      <c r="H57" s="11"/>
    </row>
    <row r="58" spans="1:8" x14ac:dyDescent="0.25">
      <c r="A58" s="12" t="s">
        <v>2407</v>
      </c>
      <c r="B58" s="13" t="s">
        <v>1800</v>
      </c>
      <c r="C58" s="580"/>
      <c r="D58" s="540"/>
      <c r="E58" s="590"/>
      <c r="F58" s="28"/>
      <c r="G58" s="7"/>
      <c r="H58" s="11"/>
    </row>
    <row r="59" spans="1:8" x14ac:dyDescent="0.25">
      <c r="A59" s="12" t="s">
        <v>2408</v>
      </c>
      <c r="B59" s="13" t="s">
        <v>1801</v>
      </c>
      <c r="C59" s="580"/>
      <c r="D59" s="540"/>
      <c r="E59" s="590"/>
      <c r="F59" s="28"/>
      <c r="G59" s="7"/>
      <c r="H59" s="11"/>
    </row>
    <row r="60" spans="1:8" x14ac:dyDescent="0.25">
      <c r="A60" s="12" t="s">
        <v>2409</v>
      </c>
      <c r="B60" s="13" t="s">
        <v>1802</v>
      </c>
      <c r="C60" s="580"/>
      <c r="D60" s="540"/>
      <c r="E60" s="590"/>
      <c r="F60" s="28"/>
      <c r="G60" s="7"/>
      <c r="H60" s="11"/>
    </row>
    <row r="61" spans="1:8" x14ac:dyDescent="0.25">
      <c r="A61" s="12" t="s">
        <v>2410</v>
      </c>
      <c r="B61" s="13" t="s">
        <v>1803</v>
      </c>
      <c r="C61" s="580"/>
      <c r="D61" s="540"/>
      <c r="E61" s="590"/>
      <c r="F61" s="28"/>
      <c r="G61" s="7"/>
      <c r="H61" s="11"/>
    </row>
    <row r="62" spans="1:8" x14ac:dyDescent="0.25">
      <c r="A62" s="12" t="s">
        <v>2411</v>
      </c>
      <c r="B62" s="13" t="s">
        <v>1804</v>
      </c>
      <c r="C62" s="580"/>
      <c r="D62" s="540"/>
      <c r="E62" s="590"/>
      <c r="F62" s="28"/>
      <c r="G62" s="7"/>
      <c r="H62" s="11"/>
    </row>
    <row r="63" spans="1:8" x14ac:dyDescent="0.25">
      <c r="A63" s="12" t="s">
        <v>2412</v>
      </c>
      <c r="B63" s="13" t="s">
        <v>1805</v>
      </c>
      <c r="C63" s="580"/>
      <c r="D63" s="540"/>
      <c r="E63" s="590"/>
      <c r="F63" s="28"/>
      <c r="G63" s="7"/>
      <c r="H63" s="11"/>
    </row>
    <row r="64" spans="1:8" x14ac:dyDescent="0.25">
      <c r="A64" s="12" t="s">
        <v>2413</v>
      </c>
      <c r="B64" s="13" t="s">
        <v>1806</v>
      </c>
      <c r="C64" s="580"/>
      <c r="D64" s="540"/>
      <c r="E64" s="590"/>
      <c r="F64" s="28"/>
      <c r="G64" s="7"/>
      <c r="H64" s="11"/>
    </row>
    <row r="65" spans="1:8" x14ac:dyDescent="0.25">
      <c r="A65" s="12" t="s">
        <v>2414</v>
      </c>
      <c r="B65" s="13" t="s">
        <v>1807</v>
      </c>
      <c r="C65" s="580"/>
      <c r="D65" s="540"/>
      <c r="E65" s="590"/>
      <c r="F65" s="28"/>
      <c r="G65" s="7"/>
      <c r="H65" s="11"/>
    </row>
    <row r="66" spans="1:8" x14ac:dyDescent="0.25">
      <c r="A66" s="12" t="s">
        <v>2415</v>
      </c>
      <c r="B66" s="13" t="s">
        <v>1808</v>
      </c>
      <c r="C66" s="580"/>
      <c r="D66" s="540"/>
      <c r="E66" s="590"/>
      <c r="F66" s="28"/>
      <c r="G66" s="7"/>
      <c r="H66" s="11"/>
    </row>
    <row r="67" spans="1:8" x14ac:dyDescent="0.25">
      <c r="A67" s="12" t="s">
        <v>2416</v>
      </c>
      <c r="B67" s="13" t="s">
        <v>1809</v>
      </c>
      <c r="C67" s="580"/>
      <c r="D67" s="540"/>
      <c r="E67" s="590"/>
      <c r="F67" s="28"/>
      <c r="G67" s="7"/>
      <c r="H67" s="11"/>
    </row>
    <row r="68" spans="1:8" x14ac:dyDescent="0.25">
      <c r="A68" s="12" t="s">
        <v>2417</v>
      </c>
      <c r="B68" s="13" t="s">
        <v>1810</v>
      </c>
      <c r="C68" s="580"/>
      <c r="D68" s="540"/>
      <c r="E68" s="590"/>
      <c r="F68" s="28"/>
      <c r="G68" s="7"/>
      <c r="H68" s="11"/>
    </row>
    <row r="69" spans="1:8" x14ac:dyDescent="0.25">
      <c r="A69" s="12" t="s">
        <v>2418</v>
      </c>
      <c r="B69" s="13" t="s">
        <v>1811</v>
      </c>
      <c r="C69" s="580"/>
      <c r="D69" s="540"/>
      <c r="E69" s="590"/>
      <c r="F69" s="28"/>
      <c r="G69" s="7"/>
      <c r="H69" s="11"/>
    </row>
    <row r="70" spans="1:8" x14ac:dyDescent="0.25">
      <c r="A70" s="12" t="s">
        <v>2419</v>
      </c>
      <c r="B70" s="13" t="s">
        <v>1812</v>
      </c>
      <c r="C70" s="580"/>
      <c r="D70" s="540"/>
      <c r="E70" s="590"/>
      <c r="F70" s="28"/>
      <c r="G70" s="7"/>
      <c r="H70" s="11"/>
    </row>
    <row r="71" spans="1:8" x14ac:dyDescent="0.25">
      <c r="A71" s="12" t="s">
        <v>2420</v>
      </c>
      <c r="B71" s="13" t="s">
        <v>1813</v>
      </c>
      <c r="C71" s="580"/>
      <c r="D71" s="540"/>
      <c r="E71" s="590"/>
      <c r="F71" s="28"/>
      <c r="G71" s="7"/>
      <c r="H71" s="11"/>
    </row>
    <row r="72" spans="1:8" x14ac:dyDescent="0.25">
      <c r="A72" s="12" t="s">
        <v>2421</v>
      </c>
      <c r="B72" s="13" t="s">
        <v>1814</v>
      </c>
      <c r="C72" s="580"/>
      <c r="D72" s="540"/>
      <c r="E72" s="590"/>
      <c r="F72" s="28"/>
      <c r="G72" s="7"/>
      <c r="H72" s="11"/>
    </row>
    <row r="73" spans="1:8" x14ac:dyDescent="0.25">
      <c r="A73" s="12" t="s">
        <v>2422</v>
      </c>
      <c r="B73" s="13" t="s">
        <v>1815</v>
      </c>
      <c r="C73" s="580"/>
      <c r="D73" s="540"/>
      <c r="E73" s="590"/>
      <c r="F73" s="28"/>
      <c r="G73" s="7"/>
      <c r="H73" s="11"/>
    </row>
    <row r="74" spans="1:8" x14ac:dyDescent="0.25">
      <c r="A74" s="12" t="s">
        <v>2423</v>
      </c>
      <c r="B74" s="13" t="s">
        <v>1816</v>
      </c>
      <c r="C74" s="580"/>
      <c r="D74" s="540"/>
      <c r="E74" s="590"/>
      <c r="F74" s="28"/>
      <c r="G74" s="7"/>
      <c r="H74" s="11"/>
    </row>
    <row r="75" spans="1:8" x14ac:dyDescent="0.25">
      <c r="A75" s="12" t="s">
        <v>2424</v>
      </c>
      <c r="B75" s="13" t="s">
        <v>1817</v>
      </c>
      <c r="C75" s="580"/>
      <c r="D75" s="540"/>
      <c r="E75" s="590"/>
      <c r="F75" s="28"/>
      <c r="G75" s="7"/>
      <c r="H75" s="11"/>
    </row>
    <row r="76" spans="1:8" x14ac:dyDescent="0.25">
      <c r="A76" s="12" t="s">
        <v>2425</v>
      </c>
      <c r="B76" s="13" t="s">
        <v>1818</v>
      </c>
      <c r="C76" s="580"/>
      <c r="D76" s="540"/>
      <c r="E76" s="590"/>
      <c r="F76" s="28"/>
      <c r="G76" s="7"/>
      <c r="H76" s="11"/>
    </row>
    <row r="77" spans="1:8" x14ac:dyDescent="0.25">
      <c r="A77" s="12" t="s">
        <v>2426</v>
      </c>
      <c r="B77" s="13" t="s">
        <v>1819</v>
      </c>
      <c r="C77" s="580"/>
      <c r="D77" s="540"/>
      <c r="E77" s="590"/>
      <c r="F77" s="28"/>
      <c r="G77" s="7"/>
      <c r="H77" s="11"/>
    </row>
    <row r="78" spans="1:8" x14ac:dyDescent="0.25">
      <c r="A78" s="12" t="s">
        <v>2427</v>
      </c>
      <c r="B78" s="13" t="s">
        <v>1820</v>
      </c>
      <c r="C78" s="580"/>
      <c r="D78" s="540"/>
      <c r="E78" s="590"/>
      <c r="F78" s="28"/>
      <c r="G78" s="7"/>
      <c r="H78" s="11"/>
    </row>
    <row r="79" spans="1:8" x14ac:dyDescent="0.25">
      <c r="A79" s="12" t="s">
        <v>2428</v>
      </c>
      <c r="B79" s="13" t="s">
        <v>1821</v>
      </c>
      <c r="C79" s="580"/>
      <c r="D79" s="540"/>
      <c r="E79" s="590"/>
      <c r="F79" s="28"/>
      <c r="G79" s="7"/>
      <c r="H79" s="11"/>
    </row>
    <row r="80" spans="1:8" x14ac:dyDescent="0.25">
      <c r="A80" s="12" t="s">
        <v>2429</v>
      </c>
      <c r="B80" s="13" t="s">
        <v>1822</v>
      </c>
      <c r="C80" s="580"/>
      <c r="D80" s="540"/>
      <c r="E80" s="590"/>
      <c r="F80" s="28"/>
      <c r="G80" s="7"/>
      <c r="H80" s="11"/>
    </row>
    <row r="81" spans="1:8" x14ac:dyDescent="0.25">
      <c r="A81" s="12" t="s">
        <v>2430</v>
      </c>
      <c r="B81" s="13" t="s">
        <v>1823</v>
      </c>
      <c r="C81" s="580"/>
      <c r="D81" s="540"/>
      <c r="E81" s="590"/>
      <c r="F81" s="28"/>
      <c r="G81" s="7"/>
      <c r="H81" s="11"/>
    </row>
    <row r="82" spans="1:8" x14ac:dyDescent="0.25">
      <c r="A82" s="12" t="s">
        <v>2431</v>
      </c>
      <c r="B82" s="13" t="s">
        <v>1824</v>
      </c>
      <c r="C82" s="580"/>
      <c r="D82" s="540"/>
      <c r="E82" s="590"/>
      <c r="F82" s="28"/>
      <c r="G82" s="7"/>
      <c r="H82" s="11"/>
    </row>
    <row r="83" spans="1:8" x14ac:dyDescent="0.25">
      <c r="A83" s="12" t="s">
        <v>2432</v>
      </c>
      <c r="B83" s="13" t="s">
        <v>1825</v>
      </c>
      <c r="C83" s="580"/>
      <c r="D83" s="540"/>
      <c r="E83" s="590"/>
      <c r="F83" s="28"/>
      <c r="G83" s="7"/>
      <c r="H83" s="11"/>
    </row>
    <row r="84" spans="1:8" x14ac:dyDescent="0.25">
      <c r="A84" s="12" t="s">
        <v>2433</v>
      </c>
      <c r="B84" s="13" t="s">
        <v>1826</v>
      </c>
      <c r="C84" s="580"/>
      <c r="D84" s="540"/>
      <c r="E84" s="590"/>
      <c r="F84" s="28"/>
      <c r="G84" s="7"/>
      <c r="H84" s="11"/>
    </row>
    <row r="85" spans="1:8" x14ac:dyDescent="0.25">
      <c r="A85" s="12" t="s">
        <v>2434</v>
      </c>
      <c r="B85" s="13" t="s">
        <v>1827</v>
      </c>
      <c r="C85" s="580"/>
      <c r="D85" s="540"/>
      <c r="E85" s="590"/>
      <c r="F85" s="28"/>
      <c r="G85" s="7"/>
      <c r="H85" s="11"/>
    </row>
    <row r="86" spans="1:8" x14ac:dyDescent="0.25">
      <c r="A86" s="12" t="s">
        <v>2435</v>
      </c>
      <c r="B86" s="13" t="s">
        <v>1828</v>
      </c>
      <c r="C86" s="580"/>
      <c r="D86" s="540"/>
      <c r="E86" s="590"/>
      <c r="F86" s="28"/>
      <c r="G86" s="7"/>
      <c r="H86" s="11"/>
    </row>
    <row r="87" spans="1:8" x14ac:dyDescent="0.25">
      <c r="A87" s="12" t="s">
        <v>2436</v>
      </c>
      <c r="B87" s="13" t="s">
        <v>1829</v>
      </c>
      <c r="C87" s="580"/>
      <c r="D87" s="540"/>
      <c r="E87" s="590"/>
      <c r="F87" s="28"/>
      <c r="G87" s="7"/>
      <c r="H87" s="11"/>
    </row>
    <row r="88" spans="1:8" x14ac:dyDescent="0.25">
      <c r="A88" s="12" t="s">
        <v>2437</v>
      </c>
      <c r="B88" s="13" t="s">
        <v>1830</v>
      </c>
      <c r="C88" s="580"/>
      <c r="D88" s="540"/>
      <c r="E88" s="590"/>
      <c r="F88" s="28"/>
      <c r="G88" s="7"/>
      <c r="H88" s="11"/>
    </row>
    <row r="89" spans="1:8" x14ac:dyDescent="0.25">
      <c r="A89" s="12" t="s">
        <v>2438</v>
      </c>
      <c r="B89" s="13" t="s">
        <v>1831</v>
      </c>
      <c r="C89" s="580"/>
      <c r="D89" s="540"/>
      <c r="E89" s="590"/>
      <c r="F89" s="28"/>
      <c r="G89" s="7"/>
      <c r="H89" s="11"/>
    </row>
    <row r="90" spans="1:8" x14ac:dyDescent="0.25">
      <c r="A90" s="12" t="s">
        <v>2439</v>
      </c>
      <c r="B90" s="13" t="s">
        <v>1832</v>
      </c>
      <c r="C90" s="580"/>
      <c r="D90" s="540"/>
      <c r="E90" s="590"/>
      <c r="F90" s="28"/>
      <c r="G90" s="7"/>
      <c r="H90" s="11"/>
    </row>
    <row r="91" spans="1:8" x14ac:dyDescent="0.25">
      <c r="A91" s="12" t="s">
        <v>2440</v>
      </c>
      <c r="B91" s="13" t="s">
        <v>1833</v>
      </c>
      <c r="C91" s="580"/>
      <c r="D91" s="540"/>
      <c r="E91" s="590"/>
      <c r="F91" s="28"/>
      <c r="G91" s="7"/>
      <c r="H91" s="11"/>
    </row>
    <row r="92" spans="1:8" x14ac:dyDescent="0.25">
      <c r="A92" s="12" t="s">
        <v>2441</v>
      </c>
      <c r="B92" s="13" t="s">
        <v>1834</v>
      </c>
      <c r="C92" s="580"/>
      <c r="D92" s="540"/>
      <c r="E92" s="590"/>
      <c r="F92" s="28"/>
      <c r="G92" s="7"/>
      <c r="H92" s="11"/>
    </row>
    <row r="93" spans="1:8" x14ac:dyDescent="0.25">
      <c r="A93" s="12" t="s">
        <v>2442</v>
      </c>
      <c r="B93" s="13" t="s">
        <v>1835</v>
      </c>
      <c r="C93" s="580"/>
      <c r="D93" s="540"/>
      <c r="E93" s="590"/>
      <c r="F93" s="28"/>
      <c r="G93" s="7"/>
      <c r="H93" s="11"/>
    </row>
    <row r="94" spans="1:8" x14ac:dyDescent="0.25">
      <c r="A94" s="12" t="s">
        <v>2443</v>
      </c>
      <c r="B94" s="13" t="s">
        <v>1836</v>
      </c>
      <c r="C94" s="580"/>
      <c r="D94" s="540"/>
      <c r="E94" s="590"/>
      <c r="F94" s="28"/>
      <c r="G94" s="7"/>
      <c r="H94" s="11"/>
    </row>
    <row r="95" spans="1:8" x14ac:dyDescent="0.25">
      <c r="A95" s="12" t="s">
        <v>2444</v>
      </c>
      <c r="B95" s="13" t="s">
        <v>1837</v>
      </c>
      <c r="C95" s="580"/>
      <c r="D95" s="540"/>
      <c r="E95" s="590"/>
      <c r="F95" s="28"/>
      <c r="G95" s="7"/>
      <c r="H95" s="11"/>
    </row>
    <row r="96" spans="1:8" x14ac:dyDescent="0.25">
      <c r="A96" s="12" t="s">
        <v>2445</v>
      </c>
      <c r="B96" s="13" t="s">
        <v>1838</v>
      </c>
      <c r="C96" s="580"/>
      <c r="D96" s="540"/>
      <c r="E96" s="590"/>
      <c r="F96" s="28"/>
      <c r="G96" s="7"/>
      <c r="H96" s="11"/>
    </row>
    <row r="97" spans="1:8" x14ac:dyDescent="0.25">
      <c r="A97" s="12" t="s">
        <v>2446</v>
      </c>
      <c r="B97" s="13" t="s">
        <v>1839</v>
      </c>
      <c r="C97" s="580"/>
      <c r="D97" s="540"/>
      <c r="E97" s="590"/>
      <c r="F97" s="28"/>
      <c r="G97" s="7"/>
      <c r="H97" s="11"/>
    </row>
    <row r="98" spans="1:8" x14ac:dyDescent="0.25">
      <c r="A98" s="12" t="s">
        <v>2447</v>
      </c>
      <c r="B98" s="13" t="s">
        <v>1840</v>
      </c>
      <c r="C98" s="580"/>
      <c r="D98" s="540"/>
      <c r="E98" s="590"/>
      <c r="F98" s="28"/>
      <c r="G98" s="7"/>
      <c r="H98" s="11"/>
    </row>
    <row r="99" spans="1:8" x14ac:dyDescent="0.25">
      <c r="A99" s="12" t="s">
        <v>2448</v>
      </c>
      <c r="B99" s="13" t="s">
        <v>1841</v>
      </c>
      <c r="C99" s="580"/>
      <c r="D99" s="540"/>
      <c r="E99" s="590"/>
      <c r="F99" s="28"/>
      <c r="G99" s="7"/>
      <c r="H99" s="11"/>
    </row>
    <row r="100" spans="1:8" x14ac:dyDescent="0.25">
      <c r="A100" s="12" t="s">
        <v>2449</v>
      </c>
      <c r="B100" s="13" t="s">
        <v>1842</v>
      </c>
      <c r="C100" s="580"/>
      <c r="D100" s="540"/>
      <c r="E100" s="590"/>
      <c r="F100" s="28"/>
      <c r="G100" s="7"/>
      <c r="H100" s="11"/>
    </row>
    <row r="101" spans="1:8" x14ac:dyDescent="0.25">
      <c r="A101" s="12" t="s">
        <v>2450</v>
      </c>
      <c r="B101" s="13" t="s">
        <v>1843</v>
      </c>
      <c r="C101" s="580"/>
      <c r="D101" s="540"/>
      <c r="E101" s="590"/>
      <c r="F101" s="28"/>
      <c r="G101" s="7"/>
      <c r="H101" s="11"/>
    </row>
    <row r="102" spans="1:8" ht="15.75" thickBot="1" x14ac:dyDescent="0.3">
      <c r="A102" s="382" t="s">
        <v>2451</v>
      </c>
      <c r="B102" s="428" t="s">
        <v>1844</v>
      </c>
      <c r="C102" s="581"/>
      <c r="D102" s="546"/>
      <c r="E102" s="591"/>
      <c r="F102" s="30"/>
      <c r="G102" s="9"/>
      <c r="H102" s="11"/>
    </row>
    <row r="103" spans="1:8" x14ac:dyDescent="0.25">
      <c r="A103" s="11"/>
      <c r="B103" s="11"/>
      <c r="C103" s="11"/>
      <c r="D103" s="11"/>
      <c r="E103" s="11"/>
      <c r="F103" s="11"/>
      <c r="G103" s="11"/>
      <c r="H103" s="11"/>
    </row>
  </sheetData>
  <sheetProtection sheet="1" objects="1" scenarios="1" formatCells="0" formatColumns="0" formatRows="0" selectLockedCells="1"/>
  <dataValidations count="2">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F3:G102" xr:uid="{00000000-0002-0000-2A00-000000000000}">
      <formula1>-1000000000</formula1>
      <formula2>1000000000</formula2>
    </dataValidation>
    <dataValidation type="textLength" allowBlank="1" showInputMessage="1" showErrorMessage="1" errorTitle="Invalid response" error="Enter Item number for which detail is being provided - 1 to 7 characters" promptTitle="Item number" prompt="Enter Item number for which detail is being provided - 1 to 7 characters" sqref="D3:D102" xr:uid="{00000000-0002-0000-2A00-000001000000}">
      <formula1>1</formula1>
      <formula2>7</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Invalid response" error="Input Sheet from list on Contents page" promptTitle="Input valid Sheet name" prompt="Input Sheet from list on Contents page" xr:uid="{00000000-0002-0000-2A00-000002000000}">
          <x14:formula1>
            <xm:f>Contents!$B$4:$B$76</xm:f>
          </x14:formula1>
          <xm:sqref>C3:C102</xm:sqref>
        </x14:dataValidation>
      </x14:dataValidation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tabColor theme="5" tint="0.79998168889431442"/>
  </sheetPr>
  <dimension ref="A1:E7"/>
  <sheetViews>
    <sheetView workbookViewId="0">
      <selection activeCell="C3" sqref="C3"/>
    </sheetView>
  </sheetViews>
  <sheetFormatPr defaultRowHeight="15" x14ac:dyDescent="0.25"/>
  <cols>
    <col min="2" max="2" width="41.28515625" bestFit="1" customWidth="1"/>
    <col min="3" max="3" width="14.7109375" bestFit="1" customWidth="1"/>
    <col min="4" max="4" width="14" customWidth="1"/>
  </cols>
  <sheetData>
    <row r="1" spans="1:5" s="257" customFormat="1" ht="15.75" thickBot="1" x14ac:dyDescent="0.3">
      <c r="A1" s="424" t="s">
        <v>1</v>
      </c>
      <c r="B1" s="775" t="s">
        <v>2856</v>
      </c>
      <c r="C1" s="424"/>
      <c r="D1" s="424"/>
      <c r="E1" s="424"/>
    </row>
    <row r="2" spans="1:5" s="394" customFormat="1" ht="15.75" thickBot="1" x14ac:dyDescent="0.3">
      <c r="A2" s="554" t="s">
        <v>0</v>
      </c>
      <c r="B2" s="555" t="s">
        <v>6</v>
      </c>
      <c r="C2" s="555" t="s">
        <v>1639</v>
      </c>
      <c r="D2" s="556" t="s">
        <v>1640</v>
      </c>
      <c r="E2" s="425"/>
    </row>
    <row r="3" spans="1:5" x14ac:dyDescent="0.25">
      <c r="A3" s="400" t="s">
        <v>291</v>
      </c>
      <c r="B3" s="248" t="s">
        <v>1635</v>
      </c>
      <c r="C3" s="107"/>
      <c r="D3" s="106"/>
      <c r="E3" s="244"/>
    </row>
    <row r="4" spans="1:5" x14ac:dyDescent="0.25">
      <c r="A4" s="401" t="s">
        <v>288</v>
      </c>
      <c r="B4" s="249" t="s">
        <v>1636</v>
      </c>
      <c r="C4" s="6"/>
      <c r="D4" s="7"/>
      <c r="E4" s="244"/>
    </row>
    <row r="5" spans="1:5" x14ac:dyDescent="0.25">
      <c r="A5" s="401" t="s">
        <v>276</v>
      </c>
      <c r="B5" s="249" t="s">
        <v>1638</v>
      </c>
      <c r="C5" s="6"/>
      <c r="D5" s="7"/>
      <c r="E5" s="244"/>
    </row>
    <row r="6" spans="1:5" ht="15.75" thickBot="1" x14ac:dyDescent="0.3">
      <c r="A6" s="402" t="s">
        <v>281</v>
      </c>
      <c r="B6" s="403" t="s">
        <v>1637</v>
      </c>
      <c r="C6" s="8"/>
      <c r="D6" s="9"/>
      <c r="E6" s="244"/>
    </row>
    <row r="7" spans="1:5" x14ac:dyDescent="0.25">
      <c r="A7" s="244"/>
      <c r="B7" s="244"/>
      <c r="C7" s="244"/>
      <c r="D7" s="244"/>
      <c r="E7" s="244"/>
    </row>
  </sheetData>
  <sheetProtection sheet="1" objects="1" scenarios="1" formatCells="0" formatColumns="0" formatRows="0" selectLockedCells="1"/>
  <dataValidations count="1">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C3:D6" xr:uid="{00000000-0002-0000-2B00-000000000000}">
      <formula1>-1000000000</formula1>
      <formula2>1000000000</formula2>
    </dataValidation>
  </dataValidation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tabColor theme="5" tint="0.79998168889431442"/>
  </sheetPr>
  <dimension ref="A1:G29"/>
  <sheetViews>
    <sheetView workbookViewId="0">
      <selection activeCell="C3" sqref="C3"/>
    </sheetView>
  </sheetViews>
  <sheetFormatPr defaultRowHeight="15" x14ac:dyDescent="0.25"/>
  <cols>
    <col min="2" max="2" width="11.140625" bestFit="1" customWidth="1"/>
    <col min="3" max="6" width="17.140625" customWidth="1"/>
  </cols>
  <sheetData>
    <row r="1" spans="1:7" s="257" customFormat="1" ht="15.75" thickBot="1" x14ac:dyDescent="0.3">
      <c r="A1" s="424" t="s">
        <v>1</v>
      </c>
      <c r="B1" s="775" t="s">
        <v>2856</v>
      </c>
      <c r="C1" s="424"/>
      <c r="D1" s="424"/>
      <c r="E1" s="424"/>
      <c r="F1" s="424"/>
      <c r="G1" s="424"/>
    </row>
    <row r="2" spans="1:7" s="394" customFormat="1" ht="31.5" customHeight="1" thickBot="1" x14ac:dyDescent="0.3">
      <c r="A2" s="554" t="s">
        <v>0</v>
      </c>
      <c r="B2" s="555" t="s">
        <v>6</v>
      </c>
      <c r="C2" s="555" t="s">
        <v>1607</v>
      </c>
      <c r="D2" s="555" t="s">
        <v>625</v>
      </c>
      <c r="E2" s="557" t="s">
        <v>1634</v>
      </c>
      <c r="F2" s="558" t="s">
        <v>1615</v>
      </c>
      <c r="G2" s="425"/>
    </row>
    <row r="3" spans="1:7" x14ac:dyDescent="0.25">
      <c r="A3" s="400" t="s">
        <v>2452</v>
      </c>
      <c r="B3" s="248" t="s">
        <v>1606</v>
      </c>
      <c r="C3" s="592"/>
      <c r="D3" s="29"/>
      <c r="E3" s="29"/>
      <c r="F3" s="5"/>
      <c r="G3" s="244"/>
    </row>
    <row r="4" spans="1:7" x14ac:dyDescent="0.25">
      <c r="A4" s="401" t="s">
        <v>2453</v>
      </c>
      <c r="B4" s="249" t="s">
        <v>1608</v>
      </c>
      <c r="C4" s="593"/>
      <c r="D4" s="28"/>
      <c r="E4" s="28"/>
      <c r="F4" s="7"/>
      <c r="G4" s="244"/>
    </row>
    <row r="5" spans="1:7" x14ac:dyDescent="0.25">
      <c r="A5" s="401" t="s">
        <v>2454</v>
      </c>
      <c r="B5" s="249" t="s">
        <v>1609</v>
      </c>
      <c r="C5" s="593"/>
      <c r="D5" s="28"/>
      <c r="E5" s="28"/>
      <c r="F5" s="7"/>
      <c r="G5" s="244"/>
    </row>
    <row r="6" spans="1:7" x14ac:dyDescent="0.25">
      <c r="A6" s="401" t="s">
        <v>2455</v>
      </c>
      <c r="B6" s="249" t="s">
        <v>1610</v>
      </c>
      <c r="C6" s="593"/>
      <c r="D6" s="28"/>
      <c r="E6" s="28"/>
      <c r="F6" s="7"/>
      <c r="G6" s="244"/>
    </row>
    <row r="7" spans="1:7" x14ac:dyDescent="0.25">
      <c r="A7" s="401" t="s">
        <v>2456</v>
      </c>
      <c r="B7" s="249" t="s">
        <v>1611</v>
      </c>
      <c r="C7" s="593"/>
      <c r="D7" s="28"/>
      <c r="E7" s="28"/>
      <c r="F7" s="7"/>
      <c r="G7" s="244"/>
    </row>
    <row r="8" spans="1:7" x14ac:dyDescent="0.25">
      <c r="A8" s="401" t="s">
        <v>2457</v>
      </c>
      <c r="B8" s="249" t="s">
        <v>1612</v>
      </c>
      <c r="C8" s="593"/>
      <c r="D8" s="28"/>
      <c r="E8" s="28"/>
      <c r="F8" s="7"/>
      <c r="G8" s="244"/>
    </row>
    <row r="9" spans="1:7" x14ac:dyDescent="0.25">
      <c r="A9" s="401" t="s">
        <v>2458</v>
      </c>
      <c r="B9" s="249" t="s">
        <v>1613</v>
      </c>
      <c r="C9" s="593"/>
      <c r="D9" s="28"/>
      <c r="E9" s="28"/>
      <c r="F9" s="7"/>
      <c r="G9" s="244"/>
    </row>
    <row r="10" spans="1:7" x14ac:dyDescent="0.25">
      <c r="A10" s="401" t="s">
        <v>2459</v>
      </c>
      <c r="B10" s="249" t="s">
        <v>1614</v>
      </c>
      <c r="C10" s="593"/>
      <c r="D10" s="28"/>
      <c r="E10" s="28"/>
      <c r="F10" s="7"/>
      <c r="G10" s="244"/>
    </row>
    <row r="11" spans="1:7" x14ac:dyDescent="0.25">
      <c r="A11" s="401" t="s">
        <v>2460</v>
      </c>
      <c r="B11" s="249" t="s">
        <v>1616</v>
      </c>
      <c r="C11" s="593"/>
      <c r="D11" s="28"/>
      <c r="E11" s="28"/>
      <c r="F11" s="7"/>
      <c r="G11" s="244"/>
    </row>
    <row r="12" spans="1:7" x14ac:dyDescent="0.25">
      <c r="A12" s="401" t="s">
        <v>2461</v>
      </c>
      <c r="B12" s="249" t="s">
        <v>1617</v>
      </c>
      <c r="C12" s="593"/>
      <c r="D12" s="28"/>
      <c r="E12" s="28"/>
      <c r="F12" s="7"/>
      <c r="G12" s="244"/>
    </row>
    <row r="13" spans="1:7" x14ac:dyDescent="0.25">
      <c r="A13" s="401" t="s">
        <v>2462</v>
      </c>
      <c r="B13" s="249" t="s">
        <v>1618</v>
      </c>
      <c r="C13" s="593"/>
      <c r="D13" s="28"/>
      <c r="E13" s="28"/>
      <c r="F13" s="7"/>
      <c r="G13" s="244"/>
    </row>
    <row r="14" spans="1:7" x14ac:dyDescent="0.25">
      <c r="A14" s="401" t="s">
        <v>2463</v>
      </c>
      <c r="B14" s="249" t="s">
        <v>1619</v>
      </c>
      <c r="C14" s="593"/>
      <c r="D14" s="28"/>
      <c r="E14" s="28"/>
      <c r="F14" s="7"/>
      <c r="G14" s="244"/>
    </row>
    <row r="15" spans="1:7" x14ac:dyDescent="0.25">
      <c r="A15" s="401" t="s">
        <v>2464</v>
      </c>
      <c r="B15" s="249" t="s">
        <v>1620</v>
      </c>
      <c r="C15" s="593"/>
      <c r="D15" s="28"/>
      <c r="E15" s="28"/>
      <c r="F15" s="7"/>
      <c r="G15" s="244"/>
    </row>
    <row r="16" spans="1:7" x14ac:dyDescent="0.25">
      <c r="A16" s="401" t="s">
        <v>2465</v>
      </c>
      <c r="B16" s="249" t="s">
        <v>1621</v>
      </c>
      <c r="C16" s="593"/>
      <c r="D16" s="28"/>
      <c r="E16" s="28"/>
      <c r="F16" s="7"/>
      <c r="G16" s="244"/>
    </row>
    <row r="17" spans="1:7" x14ac:dyDescent="0.25">
      <c r="A17" s="401" t="s">
        <v>2466</v>
      </c>
      <c r="B17" s="249" t="s">
        <v>1622</v>
      </c>
      <c r="C17" s="593"/>
      <c r="D17" s="28"/>
      <c r="E17" s="28"/>
      <c r="F17" s="7"/>
      <c r="G17" s="244"/>
    </row>
    <row r="18" spans="1:7" x14ac:dyDescent="0.25">
      <c r="A18" s="401" t="s">
        <v>2467</v>
      </c>
      <c r="B18" s="249" t="s">
        <v>1623</v>
      </c>
      <c r="C18" s="593"/>
      <c r="D18" s="28"/>
      <c r="E18" s="28"/>
      <c r="F18" s="7"/>
      <c r="G18" s="244"/>
    </row>
    <row r="19" spans="1:7" x14ac:dyDescent="0.25">
      <c r="A19" s="401" t="s">
        <v>2468</v>
      </c>
      <c r="B19" s="249" t="s">
        <v>1624</v>
      </c>
      <c r="C19" s="593"/>
      <c r="D19" s="28"/>
      <c r="E19" s="28"/>
      <c r="F19" s="7"/>
      <c r="G19" s="244"/>
    </row>
    <row r="20" spans="1:7" x14ac:dyDescent="0.25">
      <c r="A20" s="401" t="s">
        <v>2469</v>
      </c>
      <c r="B20" s="249" t="s">
        <v>1625</v>
      </c>
      <c r="C20" s="593"/>
      <c r="D20" s="28"/>
      <c r="E20" s="28"/>
      <c r="F20" s="7"/>
      <c r="G20" s="244"/>
    </row>
    <row r="21" spans="1:7" x14ac:dyDescent="0.25">
      <c r="A21" s="401" t="s">
        <v>2470</v>
      </c>
      <c r="B21" s="249" t="s">
        <v>1626</v>
      </c>
      <c r="C21" s="593"/>
      <c r="D21" s="28"/>
      <c r="E21" s="28"/>
      <c r="F21" s="7"/>
      <c r="G21" s="244"/>
    </row>
    <row r="22" spans="1:7" x14ac:dyDescent="0.25">
      <c r="A22" s="401" t="s">
        <v>2471</v>
      </c>
      <c r="B22" s="249" t="s">
        <v>1627</v>
      </c>
      <c r="C22" s="593"/>
      <c r="D22" s="28"/>
      <c r="E22" s="28"/>
      <c r="F22" s="7"/>
      <c r="G22" s="244"/>
    </row>
    <row r="23" spans="1:7" x14ac:dyDescent="0.25">
      <c r="A23" s="401" t="s">
        <v>2472</v>
      </c>
      <c r="B23" s="249" t="s">
        <v>1628</v>
      </c>
      <c r="C23" s="593"/>
      <c r="D23" s="28"/>
      <c r="E23" s="28"/>
      <c r="F23" s="7"/>
      <c r="G23" s="244"/>
    </row>
    <row r="24" spans="1:7" x14ac:dyDescent="0.25">
      <c r="A24" s="401" t="s">
        <v>2473</v>
      </c>
      <c r="B24" s="249" t="s">
        <v>1629</v>
      </c>
      <c r="C24" s="593"/>
      <c r="D24" s="28"/>
      <c r="E24" s="28"/>
      <c r="F24" s="7"/>
      <c r="G24" s="244"/>
    </row>
    <row r="25" spans="1:7" x14ac:dyDescent="0.25">
      <c r="A25" s="401" t="s">
        <v>2474</v>
      </c>
      <c r="B25" s="249" t="s">
        <v>1630</v>
      </c>
      <c r="C25" s="593"/>
      <c r="D25" s="28"/>
      <c r="E25" s="28"/>
      <c r="F25" s="7"/>
      <c r="G25" s="244"/>
    </row>
    <row r="26" spans="1:7" x14ac:dyDescent="0.25">
      <c r="A26" s="401" t="s">
        <v>2475</v>
      </c>
      <c r="B26" s="249" t="s">
        <v>1631</v>
      </c>
      <c r="C26" s="593"/>
      <c r="D26" s="28"/>
      <c r="E26" s="28"/>
      <c r="F26" s="7"/>
      <c r="G26" s="244"/>
    </row>
    <row r="27" spans="1:7" x14ac:dyDescent="0.25">
      <c r="A27" s="401" t="s">
        <v>2476</v>
      </c>
      <c r="B27" s="249" t="s">
        <v>1632</v>
      </c>
      <c r="C27" s="593"/>
      <c r="D27" s="28"/>
      <c r="E27" s="28"/>
      <c r="F27" s="7"/>
      <c r="G27" s="244"/>
    </row>
    <row r="28" spans="1:7" ht="15.75" thickBot="1" x14ac:dyDescent="0.3">
      <c r="A28" s="402" t="s">
        <v>2477</v>
      </c>
      <c r="B28" s="403" t="s">
        <v>1633</v>
      </c>
      <c r="C28" s="594"/>
      <c r="D28" s="30"/>
      <c r="E28" s="30"/>
      <c r="F28" s="9"/>
      <c r="G28" s="244"/>
    </row>
    <row r="29" spans="1:7" x14ac:dyDescent="0.25">
      <c r="A29" s="244"/>
      <c r="B29" s="244"/>
      <c r="C29" s="244"/>
      <c r="D29" s="244"/>
      <c r="E29" s="244"/>
      <c r="F29" s="244"/>
      <c r="G29" s="244"/>
    </row>
  </sheetData>
  <sheetProtection sheet="1" objects="1" scenarios="1" formatCells="0" formatColumns="0" formatRows="0" selectLockedCells="1"/>
  <dataValidations count="1">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D3:F28" xr:uid="{00000000-0002-0000-2C00-000000000000}">
      <formula1>-1000000000</formula1>
      <formula2>1000000000</formula2>
    </dataValidation>
  </dataValidation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tabColor theme="5" tint="0.79998168889431442"/>
  </sheetPr>
  <dimension ref="A1:G29"/>
  <sheetViews>
    <sheetView workbookViewId="0">
      <selection activeCell="C3" sqref="C3"/>
    </sheetView>
  </sheetViews>
  <sheetFormatPr defaultRowHeight="15" x14ac:dyDescent="0.25"/>
  <cols>
    <col min="2" max="2" width="11.140625" bestFit="1" customWidth="1"/>
    <col min="3" max="3" width="25.5703125" bestFit="1" customWidth="1"/>
    <col min="4" max="6" width="17.140625" customWidth="1"/>
  </cols>
  <sheetData>
    <row r="1" spans="1:7" s="257" customFormat="1" ht="15.75" thickBot="1" x14ac:dyDescent="0.3">
      <c r="A1" s="424" t="s">
        <v>1</v>
      </c>
      <c r="B1" s="775" t="s">
        <v>2856</v>
      </c>
      <c r="C1" s="424"/>
      <c r="D1" s="424"/>
      <c r="E1" s="424"/>
      <c r="F1" s="424"/>
      <c r="G1" s="424"/>
    </row>
    <row r="2" spans="1:7" s="394" customFormat="1" ht="31.5" customHeight="1" thickBot="1" x14ac:dyDescent="0.3">
      <c r="A2" s="559" t="s">
        <v>0</v>
      </c>
      <c r="B2" s="553" t="s">
        <v>6</v>
      </c>
      <c r="C2" s="555" t="s">
        <v>1607</v>
      </c>
      <c r="D2" s="555" t="s">
        <v>625</v>
      </c>
      <c r="E2" s="557" t="s">
        <v>2773</v>
      </c>
      <c r="F2" s="558" t="s">
        <v>1615</v>
      </c>
      <c r="G2" s="425"/>
    </row>
    <row r="3" spans="1:7" x14ac:dyDescent="0.25">
      <c r="A3" s="404" t="s">
        <v>2478</v>
      </c>
      <c r="B3" s="560" t="s">
        <v>1606</v>
      </c>
      <c r="C3" s="592"/>
      <c r="D3" s="29"/>
      <c r="E3" s="29"/>
      <c r="F3" s="5"/>
      <c r="G3" s="244"/>
    </row>
    <row r="4" spans="1:7" x14ac:dyDescent="0.25">
      <c r="A4" s="401" t="s">
        <v>2479</v>
      </c>
      <c r="B4" s="249" t="s">
        <v>1608</v>
      </c>
      <c r="C4" s="593"/>
      <c r="D4" s="28"/>
      <c r="E4" s="28"/>
      <c r="F4" s="7"/>
      <c r="G4" s="244"/>
    </row>
    <row r="5" spans="1:7" x14ac:dyDescent="0.25">
      <c r="A5" s="401" t="s">
        <v>2480</v>
      </c>
      <c r="B5" s="249" t="s">
        <v>1609</v>
      </c>
      <c r="C5" s="593"/>
      <c r="D5" s="28"/>
      <c r="E5" s="28"/>
      <c r="F5" s="7"/>
      <c r="G5" s="244"/>
    </row>
    <row r="6" spans="1:7" x14ac:dyDescent="0.25">
      <c r="A6" s="401" t="s">
        <v>2481</v>
      </c>
      <c r="B6" s="249" t="s">
        <v>1610</v>
      </c>
      <c r="C6" s="593"/>
      <c r="D6" s="28"/>
      <c r="E6" s="28"/>
      <c r="F6" s="7"/>
      <c r="G6" s="244"/>
    </row>
    <row r="7" spans="1:7" x14ac:dyDescent="0.25">
      <c r="A7" s="401" t="s">
        <v>2482</v>
      </c>
      <c r="B7" s="249" t="s">
        <v>1611</v>
      </c>
      <c r="C7" s="593"/>
      <c r="D7" s="28"/>
      <c r="E7" s="28"/>
      <c r="F7" s="7"/>
      <c r="G7" s="244"/>
    </row>
    <row r="8" spans="1:7" x14ac:dyDescent="0.25">
      <c r="A8" s="401" t="s">
        <v>2483</v>
      </c>
      <c r="B8" s="249" t="s">
        <v>1612</v>
      </c>
      <c r="C8" s="593"/>
      <c r="D8" s="28"/>
      <c r="E8" s="28"/>
      <c r="F8" s="7"/>
      <c r="G8" s="244"/>
    </row>
    <row r="9" spans="1:7" x14ac:dyDescent="0.25">
      <c r="A9" s="401" t="s">
        <v>2484</v>
      </c>
      <c r="B9" s="249" t="s">
        <v>1613</v>
      </c>
      <c r="C9" s="593"/>
      <c r="D9" s="28"/>
      <c r="E9" s="28"/>
      <c r="F9" s="7"/>
      <c r="G9" s="244"/>
    </row>
    <row r="10" spans="1:7" x14ac:dyDescent="0.25">
      <c r="A10" s="401" t="s">
        <v>2485</v>
      </c>
      <c r="B10" s="249" t="s">
        <v>1614</v>
      </c>
      <c r="C10" s="593"/>
      <c r="D10" s="28"/>
      <c r="E10" s="28"/>
      <c r="F10" s="7"/>
      <c r="G10" s="244"/>
    </row>
    <row r="11" spans="1:7" x14ac:dyDescent="0.25">
      <c r="A11" s="401" t="s">
        <v>2486</v>
      </c>
      <c r="B11" s="249" t="s">
        <v>1616</v>
      </c>
      <c r="C11" s="593"/>
      <c r="D11" s="28"/>
      <c r="E11" s="28"/>
      <c r="F11" s="7"/>
      <c r="G11" s="244"/>
    </row>
    <row r="12" spans="1:7" x14ac:dyDescent="0.25">
      <c r="A12" s="401" t="s">
        <v>2487</v>
      </c>
      <c r="B12" s="249" t="s">
        <v>1617</v>
      </c>
      <c r="C12" s="593"/>
      <c r="D12" s="28"/>
      <c r="E12" s="28"/>
      <c r="F12" s="7"/>
      <c r="G12" s="244"/>
    </row>
    <row r="13" spans="1:7" x14ac:dyDescent="0.25">
      <c r="A13" s="401" t="s">
        <v>2488</v>
      </c>
      <c r="B13" s="249" t="s">
        <v>1618</v>
      </c>
      <c r="C13" s="593"/>
      <c r="D13" s="28"/>
      <c r="E13" s="28"/>
      <c r="F13" s="7"/>
      <c r="G13" s="244"/>
    </row>
    <row r="14" spans="1:7" x14ac:dyDescent="0.25">
      <c r="A14" s="401" t="s">
        <v>2489</v>
      </c>
      <c r="B14" s="249" t="s">
        <v>1619</v>
      </c>
      <c r="C14" s="593"/>
      <c r="D14" s="28"/>
      <c r="E14" s="28"/>
      <c r="F14" s="7"/>
      <c r="G14" s="244"/>
    </row>
    <row r="15" spans="1:7" x14ac:dyDescent="0.25">
      <c r="A15" s="401" t="s">
        <v>2490</v>
      </c>
      <c r="B15" s="249" t="s">
        <v>1620</v>
      </c>
      <c r="C15" s="593"/>
      <c r="D15" s="28"/>
      <c r="E15" s="28"/>
      <c r="F15" s="7"/>
      <c r="G15" s="244"/>
    </row>
    <row r="16" spans="1:7" x14ac:dyDescent="0.25">
      <c r="A16" s="401" t="s">
        <v>2491</v>
      </c>
      <c r="B16" s="249" t="s">
        <v>1621</v>
      </c>
      <c r="C16" s="593"/>
      <c r="D16" s="28"/>
      <c r="E16" s="28"/>
      <c r="F16" s="7"/>
      <c r="G16" s="244"/>
    </row>
    <row r="17" spans="1:7" x14ac:dyDescent="0.25">
      <c r="A17" s="401" t="s">
        <v>2492</v>
      </c>
      <c r="B17" s="249" t="s">
        <v>1622</v>
      </c>
      <c r="C17" s="593"/>
      <c r="D17" s="28"/>
      <c r="E17" s="28"/>
      <c r="F17" s="7"/>
      <c r="G17" s="244"/>
    </row>
    <row r="18" spans="1:7" x14ac:dyDescent="0.25">
      <c r="A18" s="401" t="s">
        <v>2493</v>
      </c>
      <c r="B18" s="249" t="s">
        <v>1623</v>
      </c>
      <c r="C18" s="593"/>
      <c r="D18" s="28"/>
      <c r="E18" s="28"/>
      <c r="F18" s="7"/>
      <c r="G18" s="244"/>
    </row>
    <row r="19" spans="1:7" x14ac:dyDescent="0.25">
      <c r="A19" s="401" t="s">
        <v>2494</v>
      </c>
      <c r="B19" s="249" t="s">
        <v>1624</v>
      </c>
      <c r="C19" s="593"/>
      <c r="D19" s="28"/>
      <c r="E19" s="28"/>
      <c r="F19" s="7"/>
      <c r="G19" s="244"/>
    </row>
    <row r="20" spans="1:7" x14ac:dyDescent="0.25">
      <c r="A20" s="401" t="s">
        <v>2495</v>
      </c>
      <c r="B20" s="249" t="s">
        <v>1625</v>
      </c>
      <c r="C20" s="593"/>
      <c r="D20" s="28"/>
      <c r="E20" s="28"/>
      <c r="F20" s="7"/>
      <c r="G20" s="244"/>
    </row>
    <row r="21" spans="1:7" x14ac:dyDescent="0.25">
      <c r="A21" s="401" t="s">
        <v>2496</v>
      </c>
      <c r="B21" s="249" t="s">
        <v>1626</v>
      </c>
      <c r="C21" s="593"/>
      <c r="D21" s="28"/>
      <c r="E21" s="28"/>
      <c r="F21" s="7"/>
      <c r="G21" s="244"/>
    </row>
    <row r="22" spans="1:7" x14ac:dyDescent="0.25">
      <c r="A22" s="401" t="s">
        <v>2497</v>
      </c>
      <c r="B22" s="249" t="s">
        <v>1627</v>
      </c>
      <c r="C22" s="593"/>
      <c r="D22" s="28"/>
      <c r="E22" s="28"/>
      <c r="F22" s="7"/>
      <c r="G22" s="244"/>
    </row>
    <row r="23" spans="1:7" x14ac:dyDescent="0.25">
      <c r="A23" s="401" t="s">
        <v>2498</v>
      </c>
      <c r="B23" s="249" t="s">
        <v>1628</v>
      </c>
      <c r="C23" s="593"/>
      <c r="D23" s="28"/>
      <c r="E23" s="28"/>
      <c r="F23" s="7"/>
      <c r="G23" s="244"/>
    </row>
    <row r="24" spans="1:7" x14ac:dyDescent="0.25">
      <c r="A24" s="401" t="s">
        <v>2499</v>
      </c>
      <c r="B24" s="249" t="s">
        <v>1629</v>
      </c>
      <c r="C24" s="593"/>
      <c r="D24" s="28"/>
      <c r="E24" s="28"/>
      <c r="F24" s="7"/>
      <c r="G24" s="244"/>
    </row>
    <row r="25" spans="1:7" x14ac:dyDescent="0.25">
      <c r="A25" s="401" t="s">
        <v>2500</v>
      </c>
      <c r="B25" s="249" t="s">
        <v>1630</v>
      </c>
      <c r="C25" s="593"/>
      <c r="D25" s="28"/>
      <c r="E25" s="28"/>
      <c r="F25" s="7"/>
      <c r="G25" s="244"/>
    </row>
    <row r="26" spans="1:7" x14ac:dyDescent="0.25">
      <c r="A26" s="401" t="s">
        <v>2501</v>
      </c>
      <c r="B26" s="249" t="s">
        <v>1631</v>
      </c>
      <c r="C26" s="593"/>
      <c r="D26" s="28"/>
      <c r="E26" s="28"/>
      <c r="F26" s="7"/>
      <c r="G26" s="244"/>
    </row>
    <row r="27" spans="1:7" x14ac:dyDescent="0.25">
      <c r="A27" s="401" t="s">
        <v>2502</v>
      </c>
      <c r="B27" s="249" t="s">
        <v>1632</v>
      </c>
      <c r="C27" s="593"/>
      <c r="D27" s="28"/>
      <c r="E27" s="28"/>
      <c r="F27" s="7"/>
      <c r="G27" s="244"/>
    </row>
    <row r="28" spans="1:7" ht="15.75" thickBot="1" x14ac:dyDescent="0.3">
      <c r="A28" s="402" t="s">
        <v>2503</v>
      </c>
      <c r="B28" s="403" t="s">
        <v>1633</v>
      </c>
      <c r="C28" s="594"/>
      <c r="D28" s="30"/>
      <c r="E28" s="30"/>
      <c r="F28" s="9"/>
      <c r="G28" s="244"/>
    </row>
    <row r="29" spans="1:7" x14ac:dyDescent="0.25">
      <c r="A29" s="244"/>
      <c r="B29" s="244"/>
      <c r="C29" s="244"/>
      <c r="D29" s="244"/>
      <c r="E29" s="244"/>
      <c r="F29" s="244"/>
      <c r="G29" s="244"/>
    </row>
  </sheetData>
  <sheetProtection sheet="1" objects="1" scenarios="1" formatCells="0" formatColumns="0" formatRows="0" selectLockedCells="1"/>
  <dataValidations count="1">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D3:F28" xr:uid="{00000000-0002-0000-2D00-000000000000}">
      <formula1>-1000000000</formula1>
      <formula2>1000000000</formula2>
    </dataValidation>
  </dataValidation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tabColor theme="5" tint="0.79998168889431442"/>
  </sheetPr>
  <dimension ref="A1:G110"/>
  <sheetViews>
    <sheetView workbookViewId="0">
      <pane xSplit="2" ySplit="9" topLeftCell="D92" activePane="bottomRight" state="frozen"/>
      <selection pane="topRight" activeCell="C1" sqref="C1"/>
      <selection pane="bottomLeft" activeCell="A10" sqref="A10"/>
      <selection pane="bottomRight" activeCell="E3" sqref="E3"/>
    </sheetView>
  </sheetViews>
  <sheetFormatPr defaultRowHeight="15" x14ac:dyDescent="0.25"/>
  <cols>
    <col min="1" max="1" width="15.28515625" customWidth="1"/>
    <col min="2" max="2" width="26" bestFit="1" customWidth="1"/>
    <col min="3" max="6" width="15.28515625" customWidth="1"/>
  </cols>
  <sheetData>
    <row r="1" spans="1:7" ht="15.75" thickBot="1" x14ac:dyDescent="0.3">
      <c r="A1" s="96" t="s">
        <v>1</v>
      </c>
      <c r="B1" s="381" t="s">
        <v>2856</v>
      </c>
      <c r="C1" s="96"/>
      <c r="D1" s="96"/>
      <c r="E1" s="96"/>
      <c r="F1" s="96"/>
      <c r="G1" s="74"/>
    </row>
    <row r="2" spans="1:7" ht="15.75" thickBot="1" x14ac:dyDescent="0.3">
      <c r="A2" s="561" t="s">
        <v>0</v>
      </c>
      <c r="B2" s="563" t="s">
        <v>6</v>
      </c>
      <c r="C2" s="26" t="s">
        <v>1284</v>
      </c>
      <c r="D2" s="26" t="s">
        <v>1201</v>
      </c>
      <c r="E2" s="26" t="s">
        <v>1285</v>
      </c>
      <c r="F2" s="27" t="s">
        <v>1286</v>
      </c>
      <c r="G2" s="74"/>
    </row>
    <row r="3" spans="1:7" x14ac:dyDescent="0.25">
      <c r="A3" s="118">
        <v>101</v>
      </c>
      <c r="B3" s="436" t="s">
        <v>2664</v>
      </c>
      <c r="C3" s="125" t="s">
        <v>2665</v>
      </c>
      <c r="D3" s="110" t="s">
        <v>524</v>
      </c>
      <c r="E3" s="4"/>
      <c r="F3" s="5"/>
      <c r="G3" s="74"/>
    </row>
    <row r="4" spans="1:7" x14ac:dyDescent="0.25">
      <c r="A4" s="118">
        <v>102</v>
      </c>
      <c r="B4" s="436" t="s">
        <v>2666</v>
      </c>
      <c r="C4" s="118" t="s">
        <v>2665</v>
      </c>
      <c r="D4" s="117" t="s">
        <v>522</v>
      </c>
      <c r="E4" s="6"/>
      <c r="F4" s="7"/>
      <c r="G4" s="74"/>
    </row>
    <row r="5" spans="1:7" x14ac:dyDescent="0.25">
      <c r="A5" s="118">
        <v>103</v>
      </c>
      <c r="B5" s="436" t="s">
        <v>2668</v>
      </c>
      <c r="C5" s="118" t="s">
        <v>2665</v>
      </c>
      <c r="D5" s="117" t="s">
        <v>523</v>
      </c>
      <c r="E5" s="6"/>
      <c r="F5" s="7"/>
      <c r="G5" s="74"/>
    </row>
    <row r="6" spans="1:7" x14ac:dyDescent="0.25">
      <c r="A6" s="118">
        <v>104</v>
      </c>
      <c r="B6" s="436" t="s">
        <v>2667</v>
      </c>
      <c r="C6" s="118" t="s">
        <v>2665</v>
      </c>
      <c r="D6" s="117" t="s">
        <v>521</v>
      </c>
      <c r="E6" s="6"/>
      <c r="F6" s="7"/>
      <c r="G6" s="74"/>
    </row>
    <row r="7" spans="1:7" x14ac:dyDescent="0.25">
      <c r="A7" s="118">
        <v>105</v>
      </c>
      <c r="B7" s="436" t="s">
        <v>2670</v>
      </c>
      <c r="C7" s="118" t="s">
        <v>2665</v>
      </c>
      <c r="D7" s="117" t="s">
        <v>519</v>
      </c>
      <c r="E7" s="6"/>
      <c r="F7" s="7"/>
      <c r="G7" s="74"/>
    </row>
    <row r="8" spans="1:7" ht="15.75" thickBot="1" x14ac:dyDescent="0.3">
      <c r="A8" s="136">
        <v>106</v>
      </c>
      <c r="B8" s="564" t="s">
        <v>2669</v>
      </c>
      <c r="C8" s="118" t="s">
        <v>2665</v>
      </c>
      <c r="D8" s="109" t="s">
        <v>1287</v>
      </c>
      <c r="E8" s="8"/>
      <c r="F8" s="9"/>
      <c r="G8" s="74"/>
    </row>
    <row r="9" spans="1:7" ht="15.75" thickBot="1" x14ac:dyDescent="0.3">
      <c r="A9" s="439">
        <v>107</v>
      </c>
      <c r="B9" s="566" t="s">
        <v>2671</v>
      </c>
      <c r="C9" s="120" t="s">
        <v>2665</v>
      </c>
      <c r="D9" s="375" t="s">
        <v>1288</v>
      </c>
      <c r="E9" s="565">
        <f>SUM(E3:E8)</f>
        <v>0</v>
      </c>
      <c r="F9" s="198">
        <f>SUM(F3:F8)</f>
        <v>0</v>
      </c>
      <c r="G9" s="74"/>
    </row>
    <row r="10" spans="1:7" x14ac:dyDescent="0.25">
      <c r="A10" s="125" t="s">
        <v>1289</v>
      </c>
      <c r="B10" s="420" t="s">
        <v>2672</v>
      </c>
      <c r="C10" s="595"/>
      <c r="D10" s="562"/>
      <c r="E10" s="169"/>
      <c r="F10" s="106"/>
      <c r="G10" s="74"/>
    </row>
    <row r="11" spans="1:7" x14ac:dyDescent="0.25">
      <c r="A11" s="118" t="s">
        <v>1290</v>
      </c>
      <c r="B11" s="550" t="s">
        <v>2673</v>
      </c>
      <c r="C11" s="596"/>
      <c r="D11" s="540"/>
      <c r="E11" s="28"/>
      <c r="F11" s="7"/>
      <c r="G11" s="74"/>
    </row>
    <row r="12" spans="1:7" x14ac:dyDescent="0.25">
      <c r="A12" s="118" t="s">
        <v>1291</v>
      </c>
      <c r="B12" s="550" t="s">
        <v>2674</v>
      </c>
      <c r="C12" s="596"/>
      <c r="D12" s="540"/>
      <c r="E12" s="28"/>
      <c r="F12" s="7"/>
      <c r="G12" s="74"/>
    </row>
    <row r="13" spans="1:7" x14ac:dyDescent="0.25">
      <c r="A13" s="118" t="s">
        <v>1292</v>
      </c>
      <c r="B13" s="550" t="s">
        <v>2675</v>
      </c>
      <c r="C13" s="596"/>
      <c r="D13" s="540"/>
      <c r="E13" s="28"/>
      <c r="F13" s="7"/>
      <c r="G13" s="74"/>
    </row>
    <row r="14" spans="1:7" x14ac:dyDescent="0.25">
      <c r="A14" s="118" t="s">
        <v>1293</v>
      </c>
      <c r="B14" s="550" t="s">
        <v>2676</v>
      </c>
      <c r="C14" s="596"/>
      <c r="D14" s="540"/>
      <c r="E14" s="28"/>
      <c r="F14" s="7"/>
      <c r="G14" s="74"/>
    </row>
    <row r="15" spans="1:7" x14ac:dyDescent="0.25">
      <c r="A15" s="118" t="s">
        <v>1294</v>
      </c>
      <c r="B15" s="550" t="s">
        <v>2677</v>
      </c>
      <c r="C15" s="596"/>
      <c r="D15" s="540"/>
      <c r="E15" s="28"/>
      <c r="F15" s="7"/>
      <c r="G15" s="74"/>
    </row>
    <row r="16" spans="1:7" x14ac:dyDescent="0.25">
      <c r="A16" s="118" t="s">
        <v>1295</v>
      </c>
      <c r="B16" s="550" t="s">
        <v>2678</v>
      </c>
      <c r="C16" s="596"/>
      <c r="D16" s="540"/>
      <c r="E16" s="28"/>
      <c r="F16" s="7"/>
      <c r="G16" s="74"/>
    </row>
    <row r="17" spans="1:7" x14ac:dyDescent="0.25">
      <c r="A17" s="118" t="s">
        <v>1296</v>
      </c>
      <c r="B17" s="550" t="s">
        <v>2679</v>
      </c>
      <c r="C17" s="596"/>
      <c r="D17" s="540"/>
      <c r="E17" s="28"/>
      <c r="F17" s="7"/>
      <c r="G17" s="74"/>
    </row>
    <row r="18" spans="1:7" x14ac:dyDescent="0.25">
      <c r="A18" s="118" t="s">
        <v>1297</v>
      </c>
      <c r="B18" s="550" t="s">
        <v>2680</v>
      </c>
      <c r="C18" s="596"/>
      <c r="D18" s="540"/>
      <c r="E18" s="28"/>
      <c r="F18" s="7"/>
      <c r="G18" s="74"/>
    </row>
    <row r="19" spans="1:7" x14ac:dyDescent="0.25">
      <c r="A19" s="118" t="s">
        <v>1298</v>
      </c>
      <c r="B19" s="550" t="s">
        <v>2681</v>
      </c>
      <c r="C19" s="596"/>
      <c r="D19" s="540"/>
      <c r="E19" s="28"/>
      <c r="F19" s="7"/>
      <c r="G19" s="74"/>
    </row>
    <row r="20" spans="1:7" x14ac:dyDescent="0.25">
      <c r="A20" s="118" t="s">
        <v>1299</v>
      </c>
      <c r="B20" s="550" t="s">
        <v>2682</v>
      </c>
      <c r="C20" s="596"/>
      <c r="D20" s="540"/>
      <c r="E20" s="28"/>
      <c r="F20" s="7"/>
      <c r="G20" s="74"/>
    </row>
    <row r="21" spans="1:7" x14ac:dyDescent="0.25">
      <c r="A21" s="118" t="s">
        <v>1300</v>
      </c>
      <c r="B21" s="550" t="s">
        <v>2683</v>
      </c>
      <c r="C21" s="596"/>
      <c r="D21" s="540"/>
      <c r="E21" s="28"/>
      <c r="F21" s="7"/>
      <c r="G21" s="74"/>
    </row>
    <row r="22" spans="1:7" x14ac:dyDescent="0.25">
      <c r="A22" s="118" t="s">
        <v>1301</v>
      </c>
      <c r="B22" s="550" t="s">
        <v>2684</v>
      </c>
      <c r="C22" s="596"/>
      <c r="D22" s="540"/>
      <c r="E22" s="28"/>
      <c r="F22" s="7"/>
      <c r="G22" s="74"/>
    </row>
    <row r="23" spans="1:7" x14ac:dyDescent="0.25">
      <c r="A23" s="118" t="s">
        <v>1302</v>
      </c>
      <c r="B23" s="550" t="s">
        <v>2685</v>
      </c>
      <c r="C23" s="596"/>
      <c r="D23" s="540"/>
      <c r="E23" s="28"/>
      <c r="F23" s="7"/>
      <c r="G23" s="74"/>
    </row>
    <row r="24" spans="1:7" x14ac:dyDescent="0.25">
      <c r="A24" s="118" t="s">
        <v>1303</v>
      </c>
      <c r="B24" s="550" t="s">
        <v>2686</v>
      </c>
      <c r="C24" s="596"/>
      <c r="D24" s="540"/>
      <c r="E24" s="28"/>
      <c r="F24" s="7"/>
      <c r="G24" s="74"/>
    </row>
    <row r="25" spans="1:7" x14ac:dyDescent="0.25">
      <c r="A25" s="118" t="s">
        <v>1304</v>
      </c>
      <c r="B25" s="550" t="s">
        <v>2687</v>
      </c>
      <c r="C25" s="596"/>
      <c r="D25" s="540"/>
      <c r="E25" s="28"/>
      <c r="F25" s="7"/>
      <c r="G25" s="74"/>
    </row>
    <row r="26" spans="1:7" x14ac:dyDescent="0.25">
      <c r="A26" s="118" t="s">
        <v>1305</v>
      </c>
      <c r="B26" s="550" t="s">
        <v>2688</v>
      </c>
      <c r="C26" s="596"/>
      <c r="D26" s="540"/>
      <c r="E26" s="28"/>
      <c r="F26" s="7"/>
      <c r="G26" s="74"/>
    </row>
    <row r="27" spans="1:7" x14ac:dyDescent="0.25">
      <c r="A27" s="118" t="s">
        <v>1306</v>
      </c>
      <c r="B27" s="550" t="s">
        <v>2689</v>
      </c>
      <c r="C27" s="596"/>
      <c r="D27" s="540"/>
      <c r="E27" s="28"/>
      <c r="F27" s="7"/>
      <c r="G27" s="74"/>
    </row>
    <row r="28" spans="1:7" x14ac:dyDescent="0.25">
      <c r="A28" s="118" t="s">
        <v>1307</v>
      </c>
      <c r="B28" s="550" t="s">
        <v>2690</v>
      </c>
      <c r="C28" s="596"/>
      <c r="D28" s="540"/>
      <c r="E28" s="28"/>
      <c r="F28" s="7"/>
      <c r="G28" s="74"/>
    </row>
    <row r="29" spans="1:7" x14ac:dyDescent="0.25">
      <c r="A29" s="118" t="s">
        <v>1308</v>
      </c>
      <c r="B29" s="550" t="s">
        <v>2691</v>
      </c>
      <c r="C29" s="596"/>
      <c r="D29" s="540"/>
      <c r="E29" s="28"/>
      <c r="F29" s="7"/>
      <c r="G29" s="74"/>
    </row>
    <row r="30" spans="1:7" x14ac:dyDescent="0.25">
      <c r="A30" s="118" t="s">
        <v>1309</v>
      </c>
      <c r="B30" s="550" t="s">
        <v>2692</v>
      </c>
      <c r="C30" s="596"/>
      <c r="D30" s="540"/>
      <c r="E30" s="28"/>
      <c r="F30" s="7"/>
      <c r="G30" s="74"/>
    </row>
    <row r="31" spans="1:7" x14ac:dyDescent="0.25">
      <c r="A31" s="118" t="s">
        <v>1310</v>
      </c>
      <c r="B31" s="550" t="s">
        <v>2693</v>
      </c>
      <c r="C31" s="596"/>
      <c r="D31" s="540"/>
      <c r="E31" s="28"/>
      <c r="F31" s="7"/>
      <c r="G31" s="74"/>
    </row>
    <row r="32" spans="1:7" x14ac:dyDescent="0.25">
      <c r="A32" s="118" t="s">
        <v>1311</v>
      </c>
      <c r="B32" s="550" t="s">
        <v>2694</v>
      </c>
      <c r="C32" s="596"/>
      <c r="D32" s="540"/>
      <c r="E32" s="28"/>
      <c r="F32" s="7"/>
      <c r="G32" s="74"/>
    </row>
    <row r="33" spans="1:7" x14ac:dyDescent="0.25">
      <c r="A33" s="118" t="s">
        <v>1312</v>
      </c>
      <c r="B33" s="550" t="s">
        <v>2695</v>
      </c>
      <c r="C33" s="596"/>
      <c r="D33" s="540"/>
      <c r="E33" s="28"/>
      <c r="F33" s="7"/>
      <c r="G33" s="74"/>
    </row>
    <row r="34" spans="1:7" x14ac:dyDescent="0.25">
      <c r="A34" s="118" t="s">
        <v>1313</v>
      </c>
      <c r="B34" s="550" t="s">
        <v>2696</v>
      </c>
      <c r="C34" s="596"/>
      <c r="D34" s="540"/>
      <c r="E34" s="28"/>
      <c r="F34" s="7"/>
      <c r="G34" s="74"/>
    </row>
    <row r="35" spans="1:7" x14ac:dyDescent="0.25">
      <c r="A35" s="118" t="s">
        <v>1314</v>
      </c>
      <c r="B35" s="550" t="s">
        <v>2697</v>
      </c>
      <c r="C35" s="596"/>
      <c r="D35" s="540"/>
      <c r="E35" s="28"/>
      <c r="F35" s="7"/>
      <c r="G35" s="74"/>
    </row>
    <row r="36" spans="1:7" x14ac:dyDescent="0.25">
      <c r="A36" s="118" t="s">
        <v>1315</v>
      </c>
      <c r="B36" s="550" t="s">
        <v>2698</v>
      </c>
      <c r="C36" s="596"/>
      <c r="D36" s="540"/>
      <c r="E36" s="28"/>
      <c r="F36" s="7"/>
      <c r="G36" s="74"/>
    </row>
    <row r="37" spans="1:7" x14ac:dyDescent="0.25">
      <c r="A37" s="118" t="s">
        <v>1316</v>
      </c>
      <c r="B37" s="550" t="s">
        <v>2699</v>
      </c>
      <c r="C37" s="596"/>
      <c r="D37" s="540"/>
      <c r="E37" s="28"/>
      <c r="F37" s="7"/>
      <c r="G37" s="74"/>
    </row>
    <row r="38" spans="1:7" x14ac:dyDescent="0.25">
      <c r="A38" s="118" t="s">
        <v>1317</v>
      </c>
      <c r="B38" s="550" t="s">
        <v>2700</v>
      </c>
      <c r="C38" s="596"/>
      <c r="D38" s="540"/>
      <c r="E38" s="28"/>
      <c r="F38" s="7"/>
      <c r="G38" s="74"/>
    </row>
    <row r="39" spans="1:7" x14ac:dyDescent="0.25">
      <c r="A39" s="118" t="s">
        <v>1318</v>
      </c>
      <c r="B39" s="550" t="s">
        <v>2701</v>
      </c>
      <c r="C39" s="596"/>
      <c r="D39" s="540"/>
      <c r="E39" s="28"/>
      <c r="F39" s="7"/>
      <c r="G39" s="74"/>
    </row>
    <row r="40" spans="1:7" x14ac:dyDescent="0.25">
      <c r="A40" s="118" t="s">
        <v>1319</v>
      </c>
      <c r="B40" s="550" t="s">
        <v>2702</v>
      </c>
      <c r="C40" s="596"/>
      <c r="D40" s="540"/>
      <c r="E40" s="28"/>
      <c r="F40" s="7"/>
      <c r="G40" s="74"/>
    </row>
    <row r="41" spans="1:7" x14ac:dyDescent="0.25">
      <c r="A41" s="118" t="s">
        <v>1320</v>
      </c>
      <c r="B41" s="550" t="s">
        <v>2703</v>
      </c>
      <c r="C41" s="596"/>
      <c r="D41" s="540"/>
      <c r="E41" s="28"/>
      <c r="F41" s="7"/>
      <c r="G41" s="74"/>
    </row>
    <row r="42" spans="1:7" x14ac:dyDescent="0.25">
      <c r="A42" s="118" t="s">
        <v>1321</v>
      </c>
      <c r="B42" s="550" t="s">
        <v>2704</v>
      </c>
      <c r="C42" s="596"/>
      <c r="D42" s="540"/>
      <c r="E42" s="28"/>
      <c r="F42" s="7"/>
      <c r="G42" s="74"/>
    </row>
    <row r="43" spans="1:7" x14ac:dyDescent="0.25">
      <c r="A43" s="118" t="s">
        <v>1322</v>
      </c>
      <c r="B43" s="550" t="s">
        <v>2705</v>
      </c>
      <c r="C43" s="596"/>
      <c r="D43" s="540"/>
      <c r="E43" s="28"/>
      <c r="F43" s="7"/>
      <c r="G43" s="74"/>
    </row>
    <row r="44" spans="1:7" x14ac:dyDescent="0.25">
      <c r="A44" s="118" t="s">
        <v>1323</v>
      </c>
      <c r="B44" s="550" t="s">
        <v>2706</v>
      </c>
      <c r="C44" s="596"/>
      <c r="D44" s="540"/>
      <c r="E44" s="28"/>
      <c r="F44" s="7"/>
      <c r="G44" s="74"/>
    </row>
    <row r="45" spans="1:7" x14ac:dyDescent="0.25">
      <c r="A45" s="118" t="s">
        <v>1324</v>
      </c>
      <c r="B45" s="550" t="s">
        <v>2707</v>
      </c>
      <c r="C45" s="596"/>
      <c r="D45" s="540"/>
      <c r="E45" s="28"/>
      <c r="F45" s="7"/>
      <c r="G45" s="74"/>
    </row>
    <row r="46" spans="1:7" x14ac:dyDescent="0.25">
      <c r="A46" s="118" t="s">
        <v>1325</v>
      </c>
      <c r="B46" s="550" t="s">
        <v>2708</v>
      </c>
      <c r="C46" s="596"/>
      <c r="D46" s="540"/>
      <c r="E46" s="28"/>
      <c r="F46" s="7"/>
      <c r="G46" s="74"/>
    </row>
    <row r="47" spans="1:7" x14ac:dyDescent="0.25">
      <c r="A47" s="118" t="s">
        <v>1326</v>
      </c>
      <c r="B47" s="550" t="s">
        <v>2709</v>
      </c>
      <c r="C47" s="596"/>
      <c r="D47" s="540"/>
      <c r="E47" s="28"/>
      <c r="F47" s="7"/>
      <c r="G47" s="74"/>
    </row>
    <row r="48" spans="1:7" x14ac:dyDescent="0.25">
      <c r="A48" s="118" t="s">
        <v>1327</v>
      </c>
      <c r="B48" s="550" t="s">
        <v>2710</v>
      </c>
      <c r="C48" s="596"/>
      <c r="D48" s="540"/>
      <c r="E48" s="28"/>
      <c r="F48" s="7"/>
      <c r="G48" s="74"/>
    </row>
    <row r="49" spans="1:7" x14ac:dyDescent="0.25">
      <c r="A49" s="118" t="s">
        <v>1328</v>
      </c>
      <c r="B49" s="550" t="s">
        <v>2711</v>
      </c>
      <c r="C49" s="596"/>
      <c r="D49" s="540"/>
      <c r="E49" s="28"/>
      <c r="F49" s="7"/>
      <c r="G49" s="74"/>
    </row>
    <row r="50" spans="1:7" x14ac:dyDescent="0.25">
      <c r="A50" s="118" t="s">
        <v>1329</v>
      </c>
      <c r="B50" s="550" t="s">
        <v>2712</v>
      </c>
      <c r="C50" s="596"/>
      <c r="D50" s="540"/>
      <c r="E50" s="28"/>
      <c r="F50" s="7"/>
      <c r="G50" s="74"/>
    </row>
    <row r="51" spans="1:7" x14ac:dyDescent="0.25">
      <c r="A51" s="118" t="s">
        <v>1330</v>
      </c>
      <c r="B51" s="550" t="s">
        <v>2713</v>
      </c>
      <c r="C51" s="596"/>
      <c r="D51" s="540"/>
      <c r="E51" s="28"/>
      <c r="F51" s="7"/>
      <c r="G51" s="74"/>
    </row>
    <row r="52" spans="1:7" x14ac:dyDescent="0.25">
      <c r="A52" s="118" t="s">
        <v>1331</v>
      </c>
      <c r="B52" s="550" t="s">
        <v>2714</v>
      </c>
      <c r="C52" s="596"/>
      <c r="D52" s="540"/>
      <c r="E52" s="28"/>
      <c r="F52" s="7"/>
      <c r="G52" s="74"/>
    </row>
    <row r="53" spans="1:7" x14ac:dyDescent="0.25">
      <c r="A53" s="118" t="s">
        <v>1332</v>
      </c>
      <c r="B53" s="550" t="s">
        <v>2715</v>
      </c>
      <c r="C53" s="596"/>
      <c r="D53" s="540"/>
      <c r="E53" s="28"/>
      <c r="F53" s="7"/>
      <c r="G53" s="74"/>
    </row>
    <row r="54" spans="1:7" x14ac:dyDescent="0.25">
      <c r="A54" s="118" t="s">
        <v>1333</v>
      </c>
      <c r="B54" s="550" t="s">
        <v>2716</v>
      </c>
      <c r="C54" s="596"/>
      <c r="D54" s="540"/>
      <c r="E54" s="28"/>
      <c r="F54" s="7"/>
      <c r="G54" s="74"/>
    </row>
    <row r="55" spans="1:7" x14ac:dyDescent="0.25">
      <c r="A55" s="118" t="s">
        <v>1334</v>
      </c>
      <c r="B55" s="550" t="s">
        <v>2717</v>
      </c>
      <c r="C55" s="596"/>
      <c r="D55" s="540"/>
      <c r="E55" s="28"/>
      <c r="F55" s="7"/>
      <c r="G55" s="74"/>
    </row>
    <row r="56" spans="1:7" x14ac:dyDescent="0.25">
      <c r="A56" s="118" t="s">
        <v>1335</v>
      </c>
      <c r="B56" s="550" t="s">
        <v>2718</v>
      </c>
      <c r="C56" s="596"/>
      <c r="D56" s="540"/>
      <c r="E56" s="28"/>
      <c r="F56" s="7"/>
      <c r="G56" s="74"/>
    </row>
    <row r="57" spans="1:7" x14ac:dyDescent="0.25">
      <c r="A57" s="118" t="s">
        <v>1336</v>
      </c>
      <c r="B57" s="550" t="s">
        <v>2719</v>
      </c>
      <c r="C57" s="596"/>
      <c r="D57" s="540"/>
      <c r="E57" s="28"/>
      <c r="F57" s="7"/>
      <c r="G57" s="74"/>
    </row>
    <row r="58" spans="1:7" x14ac:dyDescent="0.25">
      <c r="A58" s="118" t="s">
        <v>1337</v>
      </c>
      <c r="B58" s="550" t="s">
        <v>2720</v>
      </c>
      <c r="C58" s="596"/>
      <c r="D58" s="540"/>
      <c r="E58" s="28"/>
      <c r="F58" s="7"/>
      <c r="G58" s="74"/>
    </row>
    <row r="59" spans="1:7" x14ac:dyDescent="0.25">
      <c r="A59" s="118" t="s">
        <v>1338</v>
      </c>
      <c r="B59" s="550" t="s">
        <v>2721</v>
      </c>
      <c r="C59" s="596"/>
      <c r="D59" s="540"/>
      <c r="E59" s="28"/>
      <c r="F59" s="7"/>
      <c r="G59" s="74"/>
    </row>
    <row r="60" spans="1:7" x14ac:dyDescent="0.25">
      <c r="A60" s="118" t="s">
        <v>1339</v>
      </c>
      <c r="B60" s="550" t="s">
        <v>2722</v>
      </c>
      <c r="C60" s="596"/>
      <c r="D60" s="540"/>
      <c r="E60" s="28"/>
      <c r="F60" s="7"/>
      <c r="G60" s="74"/>
    </row>
    <row r="61" spans="1:7" x14ac:dyDescent="0.25">
      <c r="A61" s="118" t="s">
        <v>1340</v>
      </c>
      <c r="B61" s="550" t="s">
        <v>2723</v>
      </c>
      <c r="C61" s="596"/>
      <c r="D61" s="540"/>
      <c r="E61" s="28"/>
      <c r="F61" s="7"/>
      <c r="G61" s="74"/>
    </row>
    <row r="62" spans="1:7" x14ac:dyDescent="0.25">
      <c r="A62" s="118" t="s">
        <v>1341</v>
      </c>
      <c r="B62" s="550" t="s">
        <v>2724</v>
      </c>
      <c r="C62" s="596"/>
      <c r="D62" s="540"/>
      <c r="E62" s="28"/>
      <c r="F62" s="7"/>
      <c r="G62" s="74"/>
    </row>
    <row r="63" spans="1:7" x14ac:dyDescent="0.25">
      <c r="A63" s="118" t="s">
        <v>1342</v>
      </c>
      <c r="B63" s="550" t="s">
        <v>2725</v>
      </c>
      <c r="C63" s="596"/>
      <c r="D63" s="540"/>
      <c r="E63" s="28"/>
      <c r="F63" s="7"/>
      <c r="G63" s="74"/>
    </row>
    <row r="64" spans="1:7" x14ac:dyDescent="0.25">
      <c r="A64" s="118" t="s">
        <v>1343</v>
      </c>
      <c r="B64" s="550" t="s">
        <v>2726</v>
      </c>
      <c r="C64" s="596"/>
      <c r="D64" s="540"/>
      <c r="E64" s="28"/>
      <c r="F64" s="7"/>
      <c r="G64" s="74"/>
    </row>
    <row r="65" spans="1:7" x14ac:dyDescent="0.25">
      <c r="A65" s="118" t="s">
        <v>1344</v>
      </c>
      <c r="B65" s="550" t="s">
        <v>2727</v>
      </c>
      <c r="C65" s="596"/>
      <c r="D65" s="540"/>
      <c r="E65" s="28"/>
      <c r="F65" s="7"/>
      <c r="G65" s="74"/>
    </row>
    <row r="66" spans="1:7" x14ac:dyDescent="0.25">
      <c r="A66" s="118" t="s">
        <v>1345</v>
      </c>
      <c r="B66" s="550" t="s">
        <v>2728</v>
      </c>
      <c r="C66" s="596"/>
      <c r="D66" s="540"/>
      <c r="E66" s="28"/>
      <c r="F66" s="7"/>
      <c r="G66" s="74"/>
    </row>
    <row r="67" spans="1:7" x14ac:dyDescent="0.25">
      <c r="A67" s="118" t="s">
        <v>1346</v>
      </c>
      <c r="B67" s="550" t="s">
        <v>2729</v>
      </c>
      <c r="C67" s="596"/>
      <c r="D67" s="540"/>
      <c r="E67" s="28"/>
      <c r="F67" s="7"/>
      <c r="G67" s="74"/>
    </row>
    <row r="68" spans="1:7" x14ac:dyDescent="0.25">
      <c r="A68" s="118" t="s">
        <v>1347</v>
      </c>
      <c r="B68" s="550" t="s">
        <v>2730</v>
      </c>
      <c r="C68" s="596"/>
      <c r="D68" s="540"/>
      <c r="E68" s="28"/>
      <c r="F68" s="7"/>
      <c r="G68" s="74"/>
    </row>
    <row r="69" spans="1:7" x14ac:dyDescent="0.25">
      <c r="A69" s="118" t="s">
        <v>1348</v>
      </c>
      <c r="B69" s="550" t="s">
        <v>2731</v>
      </c>
      <c r="C69" s="596"/>
      <c r="D69" s="540"/>
      <c r="E69" s="28"/>
      <c r="F69" s="7"/>
      <c r="G69" s="74"/>
    </row>
    <row r="70" spans="1:7" x14ac:dyDescent="0.25">
      <c r="A70" s="118" t="s">
        <v>1349</v>
      </c>
      <c r="B70" s="550" t="s">
        <v>2732</v>
      </c>
      <c r="C70" s="596"/>
      <c r="D70" s="540"/>
      <c r="E70" s="28"/>
      <c r="F70" s="7"/>
      <c r="G70" s="74"/>
    </row>
    <row r="71" spans="1:7" x14ac:dyDescent="0.25">
      <c r="A71" s="118" t="s">
        <v>1350</v>
      </c>
      <c r="B71" s="550" t="s">
        <v>2733</v>
      </c>
      <c r="C71" s="596"/>
      <c r="D71" s="540"/>
      <c r="E71" s="28"/>
      <c r="F71" s="7"/>
      <c r="G71" s="74"/>
    </row>
    <row r="72" spans="1:7" x14ac:dyDescent="0.25">
      <c r="A72" s="118" t="s">
        <v>1351</v>
      </c>
      <c r="B72" s="550" t="s">
        <v>2734</v>
      </c>
      <c r="C72" s="596"/>
      <c r="D72" s="540"/>
      <c r="E72" s="28"/>
      <c r="F72" s="7"/>
      <c r="G72" s="74"/>
    </row>
    <row r="73" spans="1:7" x14ac:dyDescent="0.25">
      <c r="A73" s="118" t="s">
        <v>1352</v>
      </c>
      <c r="B73" s="550" t="s">
        <v>2735</v>
      </c>
      <c r="C73" s="596"/>
      <c r="D73" s="540"/>
      <c r="E73" s="28"/>
      <c r="F73" s="7"/>
      <c r="G73" s="74"/>
    </row>
    <row r="74" spans="1:7" x14ac:dyDescent="0.25">
      <c r="A74" s="118" t="s">
        <v>1353</v>
      </c>
      <c r="B74" s="550" t="s">
        <v>2736</v>
      </c>
      <c r="C74" s="596"/>
      <c r="D74" s="540"/>
      <c r="E74" s="28"/>
      <c r="F74" s="7"/>
      <c r="G74" s="74"/>
    </row>
    <row r="75" spans="1:7" x14ac:dyDescent="0.25">
      <c r="A75" s="118" t="s">
        <v>1354</v>
      </c>
      <c r="B75" s="550" t="s">
        <v>2737</v>
      </c>
      <c r="C75" s="596"/>
      <c r="D75" s="540"/>
      <c r="E75" s="28"/>
      <c r="F75" s="7"/>
      <c r="G75" s="74"/>
    </row>
    <row r="76" spans="1:7" x14ac:dyDescent="0.25">
      <c r="A76" s="118" t="s">
        <v>1355</v>
      </c>
      <c r="B76" s="550" t="s">
        <v>2738</v>
      </c>
      <c r="C76" s="596"/>
      <c r="D76" s="540"/>
      <c r="E76" s="28"/>
      <c r="F76" s="7"/>
      <c r="G76" s="74"/>
    </row>
    <row r="77" spans="1:7" x14ac:dyDescent="0.25">
      <c r="A77" s="118" t="s">
        <v>1356</v>
      </c>
      <c r="B77" s="550" t="s">
        <v>2739</v>
      </c>
      <c r="C77" s="596"/>
      <c r="D77" s="540"/>
      <c r="E77" s="28"/>
      <c r="F77" s="7"/>
      <c r="G77" s="74"/>
    </row>
    <row r="78" spans="1:7" x14ac:dyDescent="0.25">
      <c r="A78" s="118" t="s">
        <v>1357</v>
      </c>
      <c r="B78" s="550" t="s">
        <v>2740</v>
      </c>
      <c r="C78" s="596"/>
      <c r="D78" s="540"/>
      <c r="E78" s="28"/>
      <c r="F78" s="7"/>
      <c r="G78" s="74"/>
    </row>
    <row r="79" spans="1:7" x14ac:dyDescent="0.25">
      <c r="A79" s="118" t="s">
        <v>1358</v>
      </c>
      <c r="B79" s="550" t="s">
        <v>2741</v>
      </c>
      <c r="C79" s="596"/>
      <c r="D79" s="540"/>
      <c r="E79" s="28"/>
      <c r="F79" s="7"/>
      <c r="G79" s="74"/>
    </row>
    <row r="80" spans="1:7" x14ac:dyDescent="0.25">
      <c r="A80" s="118" t="s">
        <v>1359</v>
      </c>
      <c r="B80" s="550" t="s">
        <v>2742</v>
      </c>
      <c r="C80" s="596"/>
      <c r="D80" s="540"/>
      <c r="E80" s="28"/>
      <c r="F80" s="7"/>
      <c r="G80" s="74"/>
    </row>
    <row r="81" spans="1:7" x14ac:dyDescent="0.25">
      <c r="A81" s="118" t="s">
        <v>1360</v>
      </c>
      <c r="B81" s="550" t="s">
        <v>2743</v>
      </c>
      <c r="C81" s="596"/>
      <c r="D81" s="540"/>
      <c r="E81" s="28"/>
      <c r="F81" s="7"/>
      <c r="G81" s="74"/>
    </row>
    <row r="82" spans="1:7" x14ac:dyDescent="0.25">
      <c r="A82" s="118" t="s">
        <v>1361</v>
      </c>
      <c r="B82" s="550" t="s">
        <v>2744</v>
      </c>
      <c r="C82" s="596"/>
      <c r="D82" s="540"/>
      <c r="E82" s="28"/>
      <c r="F82" s="7"/>
      <c r="G82" s="74"/>
    </row>
    <row r="83" spans="1:7" x14ac:dyDescent="0.25">
      <c r="A83" s="118" t="s">
        <v>1362</v>
      </c>
      <c r="B83" s="550" t="s">
        <v>2745</v>
      </c>
      <c r="C83" s="596"/>
      <c r="D83" s="540"/>
      <c r="E83" s="28"/>
      <c r="F83" s="7"/>
      <c r="G83" s="74"/>
    </row>
    <row r="84" spans="1:7" x14ac:dyDescent="0.25">
      <c r="A84" s="118" t="s">
        <v>1363</v>
      </c>
      <c r="B84" s="550" t="s">
        <v>2746</v>
      </c>
      <c r="C84" s="596"/>
      <c r="D84" s="540"/>
      <c r="E84" s="28"/>
      <c r="F84" s="7"/>
      <c r="G84" s="74"/>
    </row>
    <row r="85" spans="1:7" x14ac:dyDescent="0.25">
      <c r="A85" s="118" t="s">
        <v>1364</v>
      </c>
      <c r="B85" s="550" t="s">
        <v>2747</v>
      </c>
      <c r="C85" s="596"/>
      <c r="D85" s="540"/>
      <c r="E85" s="28"/>
      <c r="F85" s="7"/>
      <c r="G85" s="74"/>
    </row>
    <row r="86" spans="1:7" x14ac:dyDescent="0.25">
      <c r="A86" s="118" t="s">
        <v>1365</v>
      </c>
      <c r="B86" s="550" t="s">
        <v>2748</v>
      </c>
      <c r="C86" s="596"/>
      <c r="D86" s="540"/>
      <c r="E86" s="28"/>
      <c r="F86" s="7"/>
      <c r="G86" s="74"/>
    </row>
    <row r="87" spans="1:7" x14ac:dyDescent="0.25">
      <c r="A87" s="118" t="s">
        <v>1366</v>
      </c>
      <c r="B87" s="550" t="s">
        <v>2749</v>
      </c>
      <c r="C87" s="596"/>
      <c r="D87" s="540"/>
      <c r="E87" s="28"/>
      <c r="F87" s="7"/>
      <c r="G87" s="74"/>
    </row>
    <row r="88" spans="1:7" x14ac:dyDescent="0.25">
      <c r="A88" s="118" t="s">
        <v>1367</v>
      </c>
      <c r="B88" s="550" t="s">
        <v>2750</v>
      </c>
      <c r="C88" s="596"/>
      <c r="D88" s="540"/>
      <c r="E88" s="28"/>
      <c r="F88" s="7"/>
      <c r="G88" s="74"/>
    </row>
    <row r="89" spans="1:7" x14ac:dyDescent="0.25">
      <c r="A89" s="118" t="s">
        <v>1368</v>
      </c>
      <c r="B89" s="550" t="s">
        <v>2751</v>
      </c>
      <c r="C89" s="596"/>
      <c r="D89" s="540"/>
      <c r="E89" s="28"/>
      <c r="F89" s="7"/>
      <c r="G89" s="74"/>
    </row>
    <row r="90" spans="1:7" x14ac:dyDescent="0.25">
      <c r="A90" s="118" t="s">
        <v>1369</v>
      </c>
      <c r="B90" s="550" t="s">
        <v>2752</v>
      </c>
      <c r="C90" s="596"/>
      <c r="D90" s="540"/>
      <c r="E90" s="28"/>
      <c r="F90" s="7"/>
      <c r="G90" s="74"/>
    </row>
    <row r="91" spans="1:7" x14ac:dyDescent="0.25">
      <c r="A91" s="118" t="s">
        <v>1370</v>
      </c>
      <c r="B91" s="550" t="s">
        <v>2753</v>
      </c>
      <c r="C91" s="596"/>
      <c r="D91" s="540"/>
      <c r="E91" s="28"/>
      <c r="F91" s="7"/>
      <c r="G91" s="74"/>
    </row>
    <row r="92" spans="1:7" x14ac:dyDescent="0.25">
      <c r="A92" s="118" t="s">
        <v>1371</v>
      </c>
      <c r="B92" s="550" t="s">
        <v>2754</v>
      </c>
      <c r="C92" s="596"/>
      <c r="D92" s="540"/>
      <c r="E92" s="28"/>
      <c r="F92" s="7"/>
      <c r="G92" s="74"/>
    </row>
    <row r="93" spans="1:7" x14ac:dyDescent="0.25">
      <c r="A93" s="118" t="s">
        <v>1372</v>
      </c>
      <c r="B93" s="550" t="s">
        <v>2755</v>
      </c>
      <c r="C93" s="596"/>
      <c r="D93" s="540"/>
      <c r="E93" s="28"/>
      <c r="F93" s="7"/>
      <c r="G93" s="74"/>
    </row>
    <row r="94" spans="1:7" x14ac:dyDescent="0.25">
      <c r="A94" s="118" t="s">
        <v>1373</v>
      </c>
      <c r="B94" s="550" t="s">
        <v>2756</v>
      </c>
      <c r="C94" s="596"/>
      <c r="D94" s="540"/>
      <c r="E94" s="28"/>
      <c r="F94" s="7"/>
      <c r="G94" s="74"/>
    </row>
    <row r="95" spans="1:7" x14ac:dyDescent="0.25">
      <c r="A95" s="118" t="s">
        <v>1374</v>
      </c>
      <c r="B95" s="550" t="s">
        <v>2757</v>
      </c>
      <c r="C95" s="596"/>
      <c r="D95" s="540"/>
      <c r="E95" s="28"/>
      <c r="F95" s="7"/>
      <c r="G95" s="74"/>
    </row>
    <row r="96" spans="1:7" x14ac:dyDescent="0.25">
      <c r="A96" s="118" t="s">
        <v>1375</v>
      </c>
      <c r="B96" s="550" t="s">
        <v>2758</v>
      </c>
      <c r="C96" s="596"/>
      <c r="D96" s="540"/>
      <c r="E96" s="28"/>
      <c r="F96" s="7"/>
      <c r="G96" s="74"/>
    </row>
    <row r="97" spans="1:7" x14ac:dyDescent="0.25">
      <c r="A97" s="118" t="s">
        <v>1376</v>
      </c>
      <c r="B97" s="550" t="s">
        <v>2759</v>
      </c>
      <c r="C97" s="596"/>
      <c r="D97" s="540"/>
      <c r="E97" s="28"/>
      <c r="F97" s="7"/>
      <c r="G97" s="74"/>
    </row>
    <row r="98" spans="1:7" x14ac:dyDescent="0.25">
      <c r="A98" s="118" t="s">
        <v>1377</v>
      </c>
      <c r="B98" s="550" t="s">
        <v>2760</v>
      </c>
      <c r="C98" s="596"/>
      <c r="D98" s="540"/>
      <c r="E98" s="28"/>
      <c r="F98" s="7"/>
      <c r="G98" s="74"/>
    </row>
    <row r="99" spans="1:7" x14ac:dyDescent="0.25">
      <c r="A99" s="118" t="s">
        <v>1378</v>
      </c>
      <c r="B99" s="550" t="s">
        <v>2761</v>
      </c>
      <c r="C99" s="596"/>
      <c r="D99" s="540"/>
      <c r="E99" s="28"/>
      <c r="F99" s="7"/>
      <c r="G99" s="74"/>
    </row>
    <row r="100" spans="1:7" x14ac:dyDescent="0.25">
      <c r="A100" s="118" t="s">
        <v>1379</v>
      </c>
      <c r="B100" s="550" t="s">
        <v>2762</v>
      </c>
      <c r="C100" s="596"/>
      <c r="D100" s="540"/>
      <c r="E100" s="28"/>
      <c r="F100" s="7"/>
      <c r="G100" s="74"/>
    </row>
    <row r="101" spans="1:7" x14ac:dyDescent="0.25">
      <c r="A101" s="118" t="s">
        <v>1380</v>
      </c>
      <c r="B101" s="550" t="s">
        <v>2763</v>
      </c>
      <c r="C101" s="596"/>
      <c r="D101" s="540"/>
      <c r="E101" s="28"/>
      <c r="F101" s="7"/>
      <c r="G101" s="74"/>
    </row>
    <row r="102" spans="1:7" x14ac:dyDescent="0.25">
      <c r="A102" s="118" t="s">
        <v>1381</v>
      </c>
      <c r="B102" s="550" t="s">
        <v>2764</v>
      </c>
      <c r="C102" s="596"/>
      <c r="D102" s="540"/>
      <c r="E102" s="28"/>
      <c r="F102" s="7"/>
      <c r="G102" s="74"/>
    </row>
    <row r="103" spans="1:7" x14ac:dyDescent="0.25">
      <c r="A103" s="118" t="s">
        <v>1382</v>
      </c>
      <c r="B103" s="550" t="s">
        <v>2765</v>
      </c>
      <c r="C103" s="596"/>
      <c r="D103" s="540"/>
      <c r="E103" s="28"/>
      <c r="F103" s="7"/>
      <c r="G103" s="74"/>
    </row>
    <row r="104" spans="1:7" x14ac:dyDescent="0.25">
      <c r="A104" s="118" t="s">
        <v>1383</v>
      </c>
      <c r="B104" s="550" t="s">
        <v>2766</v>
      </c>
      <c r="C104" s="596"/>
      <c r="D104" s="540"/>
      <c r="E104" s="28"/>
      <c r="F104" s="7"/>
      <c r="G104" s="74"/>
    </row>
    <row r="105" spans="1:7" x14ac:dyDescent="0.25">
      <c r="A105" s="118" t="s">
        <v>1384</v>
      </c>
      <c r="B105" s="550" t="s">
        <v>2767</v>
      </c>
      <c r="C105" s="596"/>
      <c r="D105" s="540"/>
      <c r="E105" s="28"/>
      <c r="F105" s="7"/>
      <c r="G105" s="74"/>
    </row>
    <row r="106" spans="1:7" x14ac:dyDescent="0.25">
      <c r="A106" s="118" t="s">
        <v>1385</v>
      </c>
      <c r="B106" s="550" t="s">
        <v>2768</v>
      </c>
      <c r="C106" s="596"/>
      <c r="D106" s="540"/>
      <c r="E106" s="28"/>
      <c r="F106" s="7"/>
      <c r="G106" s="74"/>
    </row>
    <row r="107" spans="1:7" x14ac:dyDescent="0.25">
      <c r="A107" s="118" t="s">
        <v>1386</v>
      </c>
      <c r="B107" s="550" t="s">
        <v>2769</v>
      </c>
      <c r="C107" s="596"/>
      <c r="D107" s="540"/>
      <c r="E107" s="28"/>
      <c r="F107" s="7"/>
      <c r="G107" s="74"/>
    </row>
    <row r="108" spans="1:7" x14ac:dyDescent="0.25">
      <c r="A108" s="118" t="s">
        <v>1387</v>
      </c>
      <c r="B108" s="550" t="s">
        <v>2770</v>
      </c>
      <c r="C108" s="596"/>
      <c r="D108" s="540"/>
      <c r="E108" s="28"/>
      <c r="F108" s="7"/>
      <c r="G108" s="74"/>
    </row>
    <row r="109" spans="1:7" ht="15.75" thickBot="1" x14ac:dyDescent="0.3">
      <c r="A109" s="171" t="s">
        <v>1388</v>
      </c>
      <c r="B109" s="383" t="s">
        <v>2771</v>
      </c>
      <c r="C109" s="597"/>
      <c r="D109" s="546"/>
      <c r="E109" s="30"/>
      <c r="F109" s="9"/>
      <c r="G109" s="74"/>
    </row>
    <row r="110" spans="1:7" x14ac:dyDescent="0.25">
      <c r="A110" s="74"/>
      <c r="B110" s="74"/>
      <c r="C110" s="74"/>
      <c r="D110" s="74"/>
      <c r="E110" s="74"/>
      <c r="F110" s="74"/>
      <c r="G110" s="74"/>
    </row>
  </sheetData>
  <sheetProtection sheet="1" objects="1" scenarios="1" formatCells="0" formatColumns="0" formatRows="0" selectLockedCells="1"/>
  <dataValidations count="2">
    <dataValidation type="textLength" allowBlank="1" showInputMessage="1" showErrorMessage="1" errorTitle="Invalid response" error="Enter 3 digit currency ISO code" promptTitle="Currency" prompt="Enter 3 digit currency ISO code" sqref="D10:D109" xr:uid="{00000000-0002-0000-2E00-000000000000}">
      <formula1>3</formula1>
      <formula2>3</formula2>
    </dataValidation>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E3:F8 E10:F109" xr:uid="{00000000-0002-0000-2E00-000001000000}">
      <formula1>-1000000000</formula1>
      <formula2>1000000000</formula2>
    </dataValidation>
  </dataValidation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tabColor theme="5" tint="0.79998168889431442"/>
  </sheetPr>
  <dimension ref="A1:D7"/>
  <sheetViews>
    <sheetView workbookViewId="0">
      <selection activeCell="C6" sqref="C6"/>
    </sheetView>
  </sheetViews>
  <sheetFormatPr defaultRowHeight="15" x14ac:dyDescent="0.25"/>
  <cols>
    <col min="1" max="1" width="7.85546875" bestFit="1" customWidth="1"/>
    <col min="2" max="2" width="81.28515625" bestFit="1" customWidth="1"/>
  </cols>
  <sheetData>
    <row r="1" spans="1:4" s="257" customFormat="1" ht="15.75" thickBot="1" x14ac:dyDescent="0.3">
      <c r="A1" s="96" t="s">
        <v>1</v>
      </c>
      <c r="B1" s="393">
        <v>1</v>
      </c>
      <c r="C1" s="96"/>
      <c r="D1" s="96"/>
    </row>
    <row r="2" spans="1:4" s="257" customFormat="1" ht="15.75" thickBot="1" x14ac:dyDescent="0.3">
      <c r="A2" s="120" t="s">
        <v>0</v>
      </c>
      <c r="B2" s="121" t="s">
        <v>1605</v>
      </c>
      <c r="C2" s="306" t="s">
        <v>82</v>
      </c>
      <c r="D2" s="96"/>
    </row>
    <row r="3" spans="1:4" x14ac:dyDescent="0.25">
      <c r="A3" s="115" t="s">
        <v>1948</v>
      </c>
      <c r="B3" s="116" t="s">
        <v>1389</v>
      </c>
      <c r="C3" s="31"/>
      <c r="D3" s="74"/>
    </row>
    <row r="4" spans="1:4" x14ac:dyDescent="0.25">
      <c r="A4" s="118" t="s">
        <v>1949</v>
      </c>
      <c r="B4" s="117" t="s">
        <v>1390</v>
      </c>
      <c r="C4" s="32"/>
      <c r="D4" s="74"/>
    </row>
    <row r="5" spans="1:4" x14ac:dyDescent="0.25">
      <c r="A5" s="118" t="s">
        <v>1950</v>
      </c>
      <c r="B5" s="117" t="s">
        <v>1391</v>
      </c>
      <c r="C5" s="32"/>
      <c r="D5" s="74"/>
    </row>
    <row r="6" spans="1:4" ht="15.75" thickBot="1" x14ac:dyDescent="0.3">
      <c r="A6" s="171" t="s">
        <v>1951</v>
      </c>
      <c r="B6" s="170" t="s">
        <v>1392</v>
      </c>
      <c r="C6" s="33"/>
      <c r="D6" s="74"/>
    </row>
    <row r="7" spans="1:4" x14ac:dyDescent="0.25">
      <c r="A7" s="74"/>
      <c r="B7" s="74"/>
      <c r="C7" s="74"/>
      <c r="D7" s="74"/>
    </row>
  </sheetData>
  <sheetProtection sheet="1" objects="1" scenarios="1" formatCells="0" formatColumns="0" formatRows="0" selectLockedCells="1"/>
  <dataValidations count="1">
    <dataValidation type="whole" allowBlank="1" showInputMessage="1" showErrorMessage="1" errorTitle="Invalid number" error="Either:_x000a_(A) not a whole number or_x000a_(B) outside permitted range of_x000a_0 to +1,000,000" promptTitle="Integer in range" prompt="Must be a whole number between 0 and +1,000,000" sqref="C3:C6" xr:uid="{00000000-0002-0000-2F00-000000000000}">
      <formula1>0</formula1>
      <formula2>1000000</formula2>
    </dataValidation>
  </dataValidation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tabColor theme="5" tint="0.79998168889431442"/>
  </sheetPr>
  <dimension ref="A1:K23"/>
  <sheetViews>
    <sheetView workbookViewId="0">
      <selection activeCell="J11" sqref="J11"/>
    </sheetView>
  </sheetViews>
  <sheetFormatPr defaultRowHeight="15" x14ac:dyDescent="0.25"/>
  <cols>
    <col min="2" max="2" width="11.140625" bestFit="1" customWidth="1"/>
    <col min="3" max="5" width="22.140625" customWidth="1"/>
    <col min="6" max="6" width="10.140625" bestFit="1" customWidth="1"/>
    <col min="7" max="10" width="16.140625" customWidth="1"/>
  </cols>
  <sheetData>
    <row r="1" spans="1:11" s="257" customFormat="1" ht="15.75" thickBot="1" x14ac:dyDescent="0.3">
      <c r="A1" s="96" t="s">
        <v>1</v>
      </c>
      <c r="B1" s="393">
        <v>1</v>
      </c>
      <c r="C1" s="96">
        <v>1</v>
      </c>
      <c r="D1" s="96"/>
      <c r="E1" s="96"/>
      <c r="F1" s="96"/>
      <c r="G1" s="96"/>
      <c r="H1" s="96"/>
      <c r="I1" s="96"/>
      <c r="J1" s="96"/>
      <c r="K1" s="96"/>
    </row>
    <row r="2" spans="1:11" s="398" customFormat="1" ht="15.75" thickBot="1" x14ac:dyDescent="0.3">
      <c r="A2" s="421" t="s">
        <v>0</v>
      </c>
      <c r="B2" s="422" t="s">
        <v>6</v>
      </c>
      <c r="C2" s="570" t="s">
        <v>1603</v>
      </c>
      <c r="D2" s="571" t="s">
        <v>1269</v>
      </c>
      <c r="E2" s="571" t="s">
        <v>1604</v>
      </c>
      <c r="F2" s="571" t="s">
        <v>1270</v>
      </c>
      <c r="G2" s="571" t="s">
        <v>1271</v>
      </c>
      <c r="H2" s="571" t="s">
        <v>1272</v>
      </c>
      <c r="I2" s="571" t="s">
        <v>1273</v>
      </c>
      <c r="J2" s="572" t="s">
        <v>1274</v>
      </c>
      <c r="K2" s="397"/>
    </row>
    <row r="3" spans="1:11" x14ac:dyDescent="0.25">
      <c r="A3" s="115" t="s">
        <v>1563</v>
      </c>
      <c r="B3" s="116" t="s">
        <v>1582</v>
      </c>
      <c r="C3" s="592"/>
      <c r="D3" s="598"/>
      <c r="E3" s="598"/>
      <c r="F3" s="538"/>
      <c r="G3" s="567"/>
      <c r="H3" s="567"/>
      <c r="I3" s="568"/>
      <c r="J3" s="569"/>
      <c r="K3" s="74"/>
    </row>
    <row r="4" spans="1:11" x14ac:dyDescent="0.25">
      <c r="A4" s="118" t="s">
        <v>1564</v>
      </c>
      <c r="B4" s="117" t="s">
        <v>1587</v>
      </c>
      <c r="C4" s="593"/>
      <c r="D4" s="599"/>
      <c r="E4" s="599"/>
      <c r="F4" s="540"/>
      <c r="G4" s="573"/>
      <c r="H4" s="573"/>
      <c r="I4" s="574"/>
      <c r="J4" s="575"/>
      <c r="K4" s="74"/>
    </row>
    <row r="5" spans="1:11" x14ac:dyDescent="0.25">
      <c r="A5" s="118" t="s">
        <v>1565</v>
      </c>
      <c r="B5" s="117" t="s">
        <v>1588</v>
      </c>
      <c r="C5" s="593"/>
      <c r="D5" s="599"/>
      <c r="E5" s="599"/>
      <c r="F5" s="540"/>
      <c r="G5" s="573"/>
      <c r="H5" s="573"/>
      <c r="I5" s="574"/>
      <c r="J5" s="575"/>
      <c r="K5" s="74"/>
    </row>
    <row r="6" spans="1:11" x14ac:dyDescent="0.25">
      <c r="A6" s="118" t="s">
        <v>1566</v>
      </c>
      <c r="B6" s="117" t="s">
        <v>1589</v>
      </c>
      <c r="C6" s="593"/>
      <c r="D6" s="599"/>
      <c r="E6" s="599"/>
      <c r="F6" s="540"/>
      <c r="G6" s="573"/>
      <c r="H6" s="573"/>
      <c r="I6" s="574"/>
      <c r="J6" s="575"/>
      <c r="K6" s="74"/>
    </row>
    <row r="7" spans="1:11" x14ac:dyDescent="0.25">
      <c r="A7" s="118" t="s">
        <v>1567</v>
      </c>
      <c r="B7" s="117" t="s">
        <v>1590</v>
      </c>
      <c r="C7" s="593"/>
      <c r="D7" s="599"/>
      <c r="E7" s="599"/>
      <c r="F7" s="540"/>
      <c r="G7" s="573"/>
      <c r="H7" s="573"/>
      <c r="I7" s="574"/>
      <c r="J7" s="575"/>
      <c r="K7" s="74"/>
    </row>
    <row r="8" spans="1:11" x14ac:dyDescent="0.25">
      <c r="A8" s="118" t="s">
        <v>1568</v>
      </c>
      <c r="B8" s="117" t="s">
        <v>1591</v>
      </c>
      <c r="C8" s="593"/>
      <c r="D8" s="599"/>
      <c r="E8" s="599"/>
      <c r="F8" s="540"/>
      <c r="G8" s="573"/>
      <c r="H8" s="573"/>
      <c r="I8" s="574"/>
      <c r="J8" s="575"/>
      <c r="K8" s="74"/>
    </row>
    <row r="9" spans="1:11" x14ac:dyDescent="0.25">
      <c r="A9" s="118" t="s">
        <v>1569</v>
      </c>
      <c r="B9" s="117" t="s">
        <v>1592</v>
      </c>
      <c r="C9" s="593"/>
      <c r="D9" s="599"/>
      <c r="E9" s="599"/>
      <c r="F9" s="540"/>
      <c r="G9" s="573"/>
      <c r="H9" s="573"/>
      <c r="I9" s="574"/>
      <c r="J9" s="575"/>
      <c r="K9" s="74"/>
    </row>
    <row r="10" spans="1:11" x14ac:dyDescent="0.25">
      <c r="A10" s="118" t="s">
        <v>1570</v>
      </c>
      <c r="B10" s="117" t="s">
        <v>1593</v>
      </c>
      <c r="C10" s="593"/>
      <c r="D10" s="599"/>
      <c r="E10" s="599"/>
      <c r="F10" s="540"/>
      <c r="G10" s="573"/>
      <c r="H10" s="573"/>
      <c r="I10" s="574"/>
      <c r="J10" s="575"/>
      <c r="K10" s="74"/>
    </row>
    <row r="11" spans="1:11" x14ac:dyDescent="0.25">
      <c r="A11" s="118" t="s">
        <v>1571</v>
      </c>
      <c r="B11" s="117" t="s">
        <v>1594</v>
      </c>
      <c r="C11" s="593"/>
      <c r="D11" s="599"/>
      <c r="E11" s="599"/>
      <c r="F11" s="540"/>
      <c r="G11" s="573"/>
      <c r="H11" s="573"/>
      <c r="I11" s="574"/>
      <c r="J11" s="575"/>
      <c r="K11" s="74"/>
    </row>
    <row r="12" spans="1:11" x14ac:dyDescent="0.25">
      <c r="A12" s="118" t="s">
        <v>1572</v>
      </c>
      <c r="B12" s="117" t="s">
        <v>1595</v>
      </c>
      <c r="C12" s="593"/>
      <c r="D12" s="599"/>
      <c r="E12" s="599"/>
      <c r="F12" s="540"/>
      <c r="G12" s="573"/>
      <c r="H12" s="573"/>
      <c r="I12" s="574"/>
      <c r="J12" s="575"/>
      <c r="K12" s="74"/>
    </row>
    <row r="13" spans="1:11" x14ac:dyDescent="0.25">
      <c r="A13" s="118" t="s">
        <v>1573</v>
      </c>
      <c r="B13" s="117" t="s">
        <v>1596</v>
      </c>
      <c r="C13" s="593"/>
      <c r="D13" s="599"/>
      <c r="E13" s="599"/>
      <c r="F13" s="540"/>
      <c r="G13" s="573"/>
      <c r="H13" s="573"/>
      <c r="I13" s="574"/>
      <c r="J13" s="575"/>
      <c r="K13" s="74"/>
    </row>
    <row r="14" spans="1:11" x14ac:dyDescent="0.25">
      <c r="A14" s="118" t="s">
        <v>1574</v>
      </c>
      <c r="B14" s="117" t="s">
        <v>1597</v>
      </c>
      <c r="C14" s="593"/>
      <c r="D14" s="599"/>
      <c r="E14" s="599"/>
      <c r="F14" s="540"/>
      <c r="G14" s="573"/>
      <c r="H14" s="573"/>
      <c r="I14" s="574"/>
      <c r="J14" s="575"/>
      <c r="K14" s="74"/>
    </row>
    <row r="15" spans="1:11" x14ac:dyDescent="0.25">
      <c r="A15" s="118" t="s">
        <v>1575</v>
      </c>
      <c r="B15" s="117" t="s">
        <v>1598</v>
      </c>
      <c r="C15" s="593"/>
      <c r="D15" s="599"/>
      <c r="E15" s="599"/>
      <c r="F15" s="540"/>
      <c r="G15" s="573"/>
      <c r="H15" s="573"/>
      <c r="I15" s="574"/>
      <c r="J15" s="575"/>
      <c r="K15" s="74"/>
    </row>
    <row r="16" spans="1:11" x14ac:dyDescent="0.25">
      <c r="A16" s="118" t="s">
        <v>1576</v>
      </c>
      <c r="B16" s="117" t="s">
        <v>1599</v>
      </c>
      <c r="C16" s="593"/>
      <c r="D16" s="599"/>
      <c r="E16" s="599"/>
      <c r="F16" s="540"/>
      <c r="G16" s="573"/>
      <c r="H16" s="573"/>
      <c r="I16" s="574"/>
      <c r="J16" s="575"/>
      <c r="K16" s="74"/>
    </row>
    <row r="17" spans="1:11" x14ac:dyDescent="0.25">
      <c r="A17" s="118" t="s">
        <v>1577</v>
      </c>
      <c r="B17" s="117" t="s">
        <v>1600</v>
      </c>
      <c r="C17" s="593"/>
      <c r="D17" s="599"/>
      <c r="E17" s="599"/>
      <c r="F17" s="540"/>
      <c r="G17" s="573"/>
      <c r="H17" s="573"/>
      <c r="I17" s="574"/>
      <c r="J17" s="575"/>
      <c r="K17" s="74"/>
    </row>
    <row r="18" spans="1:11" x14ac:dyDescent="0.25">
      <c r="A18" s="118" t="s">
        <v>1578</v>
      </c>
      <c r="B18" s="117" t="s">
        <v>1583</v>
      </c>
      <c r="C18" s="593"/>
      <c r="D18" s="599"/>
      <c r="E18" s="599"/>
      <c r="F18" s="540"/>
      <c r="G18" s="573"/>
      <c r="H18" s="573"/>
      <c r="I18" s="574"/>
      <c r="J18" s="575"/>
      <c r="K18" s="74"/>
    </row>
    <row r="19" spans="1:11" x14ac:dyDescent="0.25">
      <c r="A19" s="118" t="s">
        <v>1579</v>
      </c>
      <c r="B19" s="117" t="s">
        <v>1584</v>
      </c>
      <c r="C19" s="593"/>
      <c r="D19" s="599"/>
      <c r="E19" s="599"/>
      <c r="F19" s="540"/>
      <c r="G19" s="573"/>
      <c r="H19" s="573"/>
      <c r="I19" s="574"/>
      <c r="J19" s="575"/>
      <c r="K19" s="74"/>
    </row>
    <row r="20" spans="1:11" x14ac:dyDescent="0.25">
      <c r="A20" s="118" t="s">
        <v>1580</v>
      </c>
      <c r="B20" s="117" t="s">
        <v>1585</v>
      </c>
      <c r="C20" s="593"/>
      <c r="D20" s="599"/>
      <c r="E20" s="599"/>
      <c r="F20" s="540"/>
      <c r="G20" s="573"/>
      <c r="H20" s="573"/>
      <c r="I20" s="574"/>
      <c r="J20" s="575"/>
      <c r="K20" s="74"/>
    </row>
    <row r="21" spans="1:11" x14ac:dyDescent="0.25">
      <c r="A21" s="118" t="s">
        <v>1581</v>
      </c>
      <c r="B21" s="117" t="s">
        <v>1586</v>
      </c>
      <c r="C21" s="593"/>
      <c r="D21" s="599"/>
      <c r="E21" s="599"/>
      <c r="F21" s="540"/>
      <c r="G21" s="573"/>
      <c r="H21" s="573"/>
      <c r="I21" s="574"/>
      <c r="J21" s="575"/>
      <c r="K21" s="74"/>
    </row>
    <row r="22" spans="1:11" ht="15.75" thickBot="1" x14ac:dyDescent="0.3">
      <c r="A22" s="171" t="s">
        <v>1601</v>
      </c>
      <c r="B22" s="170" t="s">
        <v>1602</v>
      </c>
      <c r="C22" s="594"/>
      <c r="D22" s="600"/>
      <c r="E22" s="600"/>
      <c r="F22" s="546"/>
      <c r="G22" s="576"/>
      <c r="H22" s="576"/>
      <c r="I22" s="577"/>
      <c r="J22" s="578"/>
      <c r="K22" s="74"/>
    </row>
    <row r="23" spans="1:11" x14ac:dyDescent="0.25">
      <c r="A23" s="74"/>
      <c r="B23" s="74"/>
      <c r="C23" s="74"/>
      <c r="D23" s="74"/>
      <c r="E23" s="74"/>
      <c r="F23" s="74"/>
      <c r="G23" s="74"/>
      <c r="H23" s="74"/>
      <c r="I23" s="74"/>
      <c r="J23" s="74"/>
      <c r="K23" s="74"/>
    </row>
  </sheetData>
  <sheetProtection sheet="1" objects="1" scenarios="1" formatCells="0" formatColumns="0" formatRows="0" selectLockedCells="1"/>
  <dataValidations count="5">
    <dataValidation type="textLength" allowBlank="1" showInputMessage="1" showErrorMessage="1" errorTitle="Invalid response" error="Enter 3 digit country ISO code" promptTitle="Country" prompt="Enter 3 digit country ISO code" sqref="F3:F22" xr:uid="{00000000-0002-0000-3000-000000000000}">
      <formula1>3</formula1>
      <formula2>3</formula2>
    </dataValidation>
    <dataValidation type="whole" allowBlank="1" showInputMessage="1" showErrorMessage="1" errorTitle="Invalid response" error="Enter whole number between 0 and 999,999,999" promptTitle="Shares in Parent" prompt="Enter whole number between 0 and 999,999,999" sqref="G3:G22" xr:uid="{00000000-0002-0000-3000-000001000000}">
      <formula1>0</formula1>
      <formula2>999999999</formula2>
    </dataValidation>
    <dataValidation type="list" allowBlank="1" showDropDown="1" showInputMessage="1" showErrorMessage="1" errorTitle="Invalid response" error="Enter Y , N or leave it blank" promptTitle="Contract" prompt="Enter Y , N or leave it blank" sqref="I3:I22" xr:uid="{00000000-0002-0000-3000-000002000000}">
      <formula1>"Y,N,y,n"</formula1>
    </dataValidation>
    <dataValidation type="whole" allowBlank="1" showInputMessage="1" showErrorMessage="1" errorTitle="Invalid response" error="Enter whole number between 0 and 999,999,999" promptTitle="Amount of Loans" prompt="Enter whole number between 0 and 999,999,999" sqref="J3:J22" xr:uid="{00000000-0002-0000-3000-000003000000}">
      <formula1>0</formula1>
      <formula2>999999999</formula2>
    </dataValidation>
    <dataValidation type="whole" allowBlank="1" showInputMessage="1" showErrorMessage="1" errorTitle="Invalid response" error="Enter whole number between 0 and 999,999,999" promptTitle="Shares in Bank" prompt="Enter whole number between 0 and 999,999,999" sqref="H3:H22" xr:uid="{00000000-0002-0000-3000-000004000000}">
      <formula1>0</formula1>
      <formula2>999999999</formula2>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79998168889431442"/>
  </sheetPr>
  <dimension ref="A1:E37"/>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RowHeight="15" x14ac:dyDescent="0.25"/>
  <cols>
    <col min="1" max="1" width="7.85546875" bestFit="1" customWidth="1"/>
    <col min="2" max="2" width="64" bestFit="1" customWidth="1"/>
    <col min="3" max="4" width="21.42578125" customWidth="1"/>
  </cols>
  <sheetData>
    <row r="1" spans="1:5" ht="15.75" thickBot="1" x14ac:dyDescent="0.3">
      <c r="A1" s="96" t="s">
        <v>1</v>
      </c>
      <c r="B1" s="97" t="s">
        <v>2856</v>
      </c>
      <c r="C1" s="74"/>
      <c r="D1" s="74"/>
      <c r="E1" s="74"/>
    </row>
    <row r="2" spans="1:5" ht="15.75" thickBot="1" x14ac:dyDescent="0.3">
      <c r="A2" s="58" t="s">
        <v>0</v>
      </c>
      <c r="B2" s="59" t="s">
        <v>6</v>
      </c>
      <c r="C2" s="72" t="s">
        <v>82</v>
      </c>
      <c r="D2" s="90" t="s">
        <v>185</v>
      </c>
      <c r="E2" s="49"/>
    </row>
    <row r="3" spans="1:5" x14ac:dyDescent="0.25">
      <c r="A3" s="54">
        <v>1</v>
      </c>
      <c r="B3" s="55" t="s">
        <v>83</v>
      </c>
      <c r="C3" s="63"/>
      <c r="D3" s="91">
        <f>ROUND(C3*100%,0)</f>
        <v>0</v>
      </c>
      <c r="E3" s="49"/>
    </row>
    <row r="4" spans="1:5" x14ac:dyDescent="0.25">
      <c r="A4" s="50">
        <v>2</v>
      </c>
      <c r="B4" s="51" t="s">
        <v>84</v>
      </c>
      <c r="C4" s="61"/>
      <c r="D4" s="92">
        <f>ROUND(C4*95%,0)</f>
        <v>0</v>
      </c>
      <c r="E4" s="49"/>
    </row>
    <row r="5" spans="1:5" x14ac:dyDescent="0.25">
      <c r="A5" s="50">
        <v>3</v>
      </c>
      <c r="B5" s="51" t="s">
        <v>85</v>
      </c>
      <c r="C5" s="61"/>
      <c r="D5" s="92">
        <f>ROUND(C5*90%,0)</f>
        <v>0</v>
      </c>
      <c r="E5" s="49"/>
    </row>
    <row r="6" spans="1:5" x14ac:dyDescent="0.25">
      <c r="A6" s="50">
        <v>4</v>
      </c>
      <c r="B6" s="51" t="s">
        <v>86</v>
      </c>
      <c r="C6" s="61"/>
      <c r="D6" s="92">
        <f>ROUND(C6*50%,0)</f>
        <v>0</v>
      </c>
      <c r="E6" s="49"/>
    </row>
    <row r="7" spans="1:5" x14ac:dyDescent="0.25">
      <c r="A7" s="50">
        <v>5</v>
      </c>
      <c r="B7" s="51" t="s">
        <v>87</v>
      </c>
      <c r="C7" s="61"/>
      <c r="D7" s="92">
        <f>ROUND(C7*50%,0)</f>
        <v>0</v>
      </c>
      <c r="E7" s="49"/>
    </row>
    <row r="8" spans="1:5" x14ac:dyDescent="0.25">
      <c r="A8" s="50">
        <v>6</v>
      </c>
      <c r="B8" s="51" t="s">
        <v>88</v>
      </c>
      <c r="C8" s="61"/>
      <c r="D8" s="92">
        <f>ROUND(C8*50%,0)</f>
        <v>0</v>
      </c>
      <c r="E8" s="49"/>
    </row>
    <row r="9" spans="1:5" ht="15.75" thickBot="1" x14ac:dyDescent="0.3">
      <c r="A9" s="52">
        <v>7</v>
      </c>
      <c r="B9" s="53" t="s">
        <v>89</v>
      </c>
      <c r="C9" s="62"/>
      <c r="D9" s="89"/>
      <c r="E9" s="49"/>
    </row>
    <row r="10" spans="1:5" ht="15.75" thickBot="1" x14ac:dyDescent="0.3">
      <c r="A10" s="58">
        <v>8</v>
      </c>
      <c r="B10" s="614" t="s">
        <v>90</v>
      </c>
      <c r="C10" s="468"/>
      <c r="D10" s="617">
        <f>SUM(D3:D8)</f>
        <v>0</v>
      </c>
      <c r="E10" s="49"/>
    </row>
    <row r="11" spans="1:5" x14ac:dyDescent="0.25">
      <c r="A11" s="54">
        <v>9</v>
      </c>
      <c r="B11" s="55" t="s">
        <v>91</v>
      </c>
      <c r="C11" s="63"/>
      <c r="D11" s="87"/>
      <c r="E11" s="49"/>
    </row>
    <row r="12" spans="1:5" x14ac:dyDescent="0.25">
      <c r="A12" s="50">
        <v>10</v>
      </c>
      <c r="B12" s="51" t="s">
        <v>92</v>
      </c>
      <c r="C12" s="61"/>
      <c r="D12" s="88"/>
      <c r="E12" s="49"/>
    </row>
    <row r="13" spans="1:5" x14ac:dyDescent="0.25">
      <c r="A13" s="50">
        <v>11</v>
      </c>
      <c r="B13" s="51" t="s">
        <v>93</v>
      </c>
      <c r="C13" s="61"/>
      <c r="D13" s="92">
        <f>ROUND(C13*5%,0)</f>
        <v>0</v>
      </c>
      <c r="E13" s="49"/>
    </row>
    <row r="14" spans="1:5" x14ac:dyDescent="0.25">
      <c r="A14" s="50">
        <v>12</v>
      </c>
      <c r="B14" s="51" t="s">
        <v>94</v>
      </c>
      <c r="C14" s="61"/>
      <c r="D14" s="92">
        <f>ROUND(C14*10%,0)</f>
        <v>0</v>
      </c>
      <c r="E14" s="49"/>
    </row>
    <row r="15" spans="1:5" x14ac:dyDescent="0.25">
      <c r="A15" s="50">
        <v>13</v>
      </c>
      <c r="B15" s="51" t="s">
        <v>95</v>
      </c>
      <c r="C15" s="61"/>
      <c r="D15" s="92">
        <f>ROUND(C15*15%,0)</f>
        <v>0</v>
      </c>
      <c r="E15" s="49"/>
    </row>
    <row r="16" spans="1:5" x14ac:dyDescent="0.25">
      <c r="A16" s="50">
        <v>14</v>
      </c>
      <c r="B16" s="51" t="s">
        <v>96</v>
      </c>
      <c r="C16" s="61"/>
      <c r="D16" s="92">
        <f>ROUND(C16*50%,0)</f>
        <v>0</v>
      </c>
      <c r="E16" s="49"/>
    </row>
    <row r="17" spans="1:5" x14ac:dyDescent="0.25">
      <c r="A17" s="50">
        <v>15</v>
      </c>
      <c r="B17" s="51" t="s">
        <v>97</v>
      </c>
      <c r="C17" s="61"/>
      <c r="D17" s="92">
        <f>ROUND(C17*50%,0)</f>
        <v>0</v>
      </c>
      <c r="E17" s="49"/>
    </row>
    <row r="18" spans="1:5" x14ac:dyDescent="0.25">
      <c r="A18" s="50">
        <v>16</v>
      </c>
      <c r="B18" s="51" t="s">
        <v>98</v>
      </c>
      <c r="C18" s="61"/>
      <c r="D18" s="92">
        <f>ROUND(C18*50%,0)</f>
        <v>0</v>
      </c>
      <c r="E18" s="49"/>
    </row>
    <row r="19" spans="1:5" x14ac:dyDescent="0.25">
      <c r="A19" s="50">
        <v>17</v>
      </c>
      <c r="B19" s="51" t="s">
        <v>87</v>
      </c>
      <c r="C19" s="61"/>
      <c r="D19" s="92">
        <f>ROUND(C19*50%,0)</f>
        <v>0</v>
      </c>
      <c r="E19" s="49"/>
    </row>
    <row r="20" spans="1:5" x14ac:dyDescent="0.25">
      <c r="A20" s="50">
        <v>18</v>
      </c>
      <c r="B20" s="51" t="s">
        <v>99</v>
      </c>
      <c r="C20" s="61"/>
      <c r="D20" s="92">
        <f>ROUND(C20*50%,0)</f>
        <v>0</v>
      </c>
      <c r="E20" s="49"/>
    </row>
    <row r="21" spans="1:5" x14ac:dyDescent="0.25">
      <c r="A21" s="50">
        <v>19</v>
      </c>
      <c r="B21" s="51" t="s">
        <v>100</v>
      </c>
      <c r="C21" s="61"/>
      <c r="D21" s="92">
        <f>ROUND(C21*65%,0)</f>
        <v>0</v>
      </c>
      <c r="E21" s="49"/>
    </row>
    <row r="22" spans="1:5" x14ac:dyDescent="0.25">
      <c r="A22" s="50">
        <v>20</v>
      </c>
      <c r="B22" s="51" t="s">
        <v>101</v>
      </c>
      <c r="C22" s="61"/>
      <c r="D22" s="92">
        <f>ROUND(C22*65%,0)</f>
        <v>0</v>
      </c>
      <c r="E22" s="49"/>
    </row>
    <row r="23" spans="1:5" x14ac:dyDescent="0.25">
      <c r="A23" s="50">
        <v>21</v>
      </c>
      <c r="B23" s="51" t="s">
        <v>102</v>
      </c>
      <c r="C23" s="61"/>
      <c r="D23" s="92">
        <f>ROUND(C23*85%,0)</f>
        <v>0</v>
      </c>
      <c r="E23" s="49"/>
    </row>
    <row r="24" spans="1:5" x14ac:dyDescent="0.25">
      <c r="A24" s="50">
        <v>22</v>
      </c>
      <c r="B24" s="51" t="s">
        <v>103</v>
      </c>
      <c r="C24" s="61"/>
      <c r="D24" s="92">
        <f>ROUND(C24*85%,0)</f>
        <v>0</v>
      </c>
      <c r="E24" s="49"/>
    </row>
    <row r="25" spans="1:5" x14ac:dyDescent="0.25">
      <c r="A25" s="50">
        <v>23</v>
      </c>
      <c r="B25" s="51" t="s">
        <v>104</v>
      </c>
      <c r="C25" s="61"/>
      <c r="D25" s="92">
        <f>ROUND(C25*85%,0)</f>
        <v>0</v>
      </c>
      <c r="E25" s="49"/>
    </row>
    <row r="26" spans="1:5" x14ac:dyDescent="0.25">
      <c r="A26" s="50">
        <v>24</v>
      </c>
      <c r="B26" s="51" t="s">
        <v>105</v>
      </c>
      <c r="C26" s="61"/>
      <c r="D26" s="92">
        <f>ROUND(C26*100%,0)</f>
        <v>0</v>
      </c>
      <c r="E26" s="49"/>
    </row>
    <row r="27" spans="1:5" x14ac:dyDescent="0.25">
      <c r="A27" s="50">
        <v>25</v>
      </c>
      <c r="B27" s="51" t="s">
        <v>106</v>
      </c>
      <c r="C27" s="61"/>
      <c r="D27" s="92">
        <f>ROUND(C27*100%,0)</f>
        <v>0</v>
      </c>
      <c r="E27" s="49"/>
    </row>
    <row r="28" spans="1:5" ht="15.75" thickBot="1" x14ac:dyDescent="0.3">
      <c r="A28" s="52">
        <v>26</v>
      </c>
      <c r="B28" s="53" t="s">
        <v>107</v>
      </c>
      <c r="C28" s="64"/>
      <c r="D28" s="93">
        <f>ROUND(C28*100%,0)</f>
        <v>0</v>
      </c>
      <c r="E28" s="49"/>
    </row>
    <row r="29" spans="1:5" ht="15.75" thickBot="1" x14ac:dyDescent="0.3">
      <c r="A29" s="58">
        <v>27</v>
      </c>
      <c r="B29" s="614" t="s">
        <v>108</v>
      </c>
      <c r="C29" s="468"/>
      <c r="D29" s="617">
        <f>SUM(D13:D28)</f>
        <v>0</v>
      </c>
      <c r="E29" s="49"/>
    </row>
    <row r="30" spans="1:5" ht="15.75" thickBot="1" x14ac:dyDescent="0.3">
      <c r="A30" s="54">
        <v>28</v>
      </c>
      <c r="B30" s="55" t="s">
        <v>109</v>
      </c>
      <c r="C30" s="60"/>
      <c r="D30" s="94">
        <f>ROUND(C30*5%,0)</f>
        <v>0</v>
      </c>
      <c r="E30" s="49"/>
    </row>
    <row r="31" spans="1:5" x14ac:dyDescent="0.25">
      <c r="A31" s="50">
        <v>29</v>
      </c>
      <c r="B31" s="51" t="s">
        <v>110</v>
      </c>
      <c r="C31" s="61"/>
      <c r="D31" s="87"/>
      <c r="E31" s="49"/>
    </row>
    <row r="32" spans="1:5" x14ac:dyDescent="0.25">
      <c r="A32" s="50">
        <v>30</v>
      </c>
      <c r="B32" s="51" t="s">
        <v>111</v>
      </c>
      <c r="C32" s="61"/>
      <c r="D32" s="88"/>
      <c r="E32" s="49"/>
    </row>
    <row r="33" spans="1:5" ht="15.75" thickBot="1" x14ac:dyDescent="0.3">
      <c r="A33" s="52">
        <v>31</v>
      </c>
      <c r="B33" s="53" t="s">
        <v>112</v>
      </c>
      <c r="C33" s="62"/>
      <c r="D33" s="89"/>
      <c r="E33" s="49"/>
    </row>
    <row r="34" spans="1:5" ht="15.75" thickBot="1" x14ac:dyDescent="0.3">
      <c r="A34" s="615">
        <v>32</v>
      </c>
      <c r="B34" s="616" t="s">
        <v>113</v>
      </c>
      <c r="C34" s="468"/>
      <c r="D34" s="289">
        <f>D30</f>
        <v>0</v>
      </c>
      <c r="E34" s="49"/>
    </row>
    <row r="35" spans="1:5" ht="15.75" thickBot="1" x14ac:dyDescent="0.3">
      <c r="A35" s="58">
        <v>33</v>
      </c>
      <c r="B35" s="614" t="s">
        <v>114</v>
      </c>
      <c r="C35" s="468"/>
      <c r="D35" s="282">
        <f>D29+D34</f>
        <v>0</v>
      </c>
      <c r="E35" s="49"/>
    </row>
    <row r="36" spans="1:5" ht="16.5" thickBot="1" x14ac:dyDescent="0.3">
      <c r="A36" s="619">
        <v>34</v>
      </c>
      <c r="B36" s="620" t="s">
        <v>115</v>
      </c>
      <c r="C36" s="621"/>
      <c r="D36" s="622" t="e">
        <f>ROUND(D10/D35,3)</f>
        <v>#DIV/0!</v>
      </c>
      <c r="E36" s="49"/>
    </row>
    <row r="37" spans="1:5" x14ac:dyDescent="0.25">
      <c r="A37" s="49"/>
      <c r="B37" s="49"/>
      <c r="C37" s="49"/>
      <c r="D37" s="49"/>
      <c r="E37" s="49"/>
    </row>
  </sheetData>
  <sheetProtection sheet="1" objects="1" scenarios="1" formatCells="0" formatColumns="0" formatRows="0" selectLockedCells="1"/>
  <dataValidations count="2">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C28" xr:uid="{00000000-0002-0000-0400-000000000000}">
      <formula1>-100000000</formula1>
      <formula2>1000000000</formula2>
    </dataValidation>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C3:C9 C11:C27 C30:C33" xr:uid="{00000000-0002-0000-0400-000001000000}">
      <formula1>-1000000000</formula1>
      <formula2>1000000000</formula2>
    </dataValidation>
  </dataValidation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dimension ref="A1:J38"/>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18.28515625" defaultRowHeight="15" x14ac:dyDescent="0.25"/>
  <cols>
    <col min="1" max="1" width="7.85546875" bestFit="1" customWidth="1"/>
    <col min="2" max="2" width="25.28515625" customWidth="1"/>
    <col min="3" max="3" width="38.42578125" bestFit="1" customWidth="1"/>
    <col min="4" max="4" width="18.28515625" style="257"/>
    <col min="7" max="8" width="19" customWidth="1"/>
    <col min="10" max="10" width="5.7109375" customWidth="1"/>
  </cols>
  <sheetData>
    <row r="1" spans="1:10" ht="15.75" thickBot="1" x14ac:dyDescent="0.3">
      <c r="A1" s="96" t="s">
        <v>1</v>
      </c>
      <c r="B1" s="381" t="s">
        <v>2874</v>
      </c>
      <c r="C1" s="74"/>
      <c r="D1" s="96"/>
      <c r="E1" s="74"/>
      <c r="F1" s="74"/>
      <c r="G1" s="74"/>
      <c r="H1" s="74"/>
      <c r="I1" s="74"/>
      <c r="J1" s="74"/>
    </row>
    <row r="2" spans="1:10" s="394" customFormat="1" ht="30.75" thickBot="1" x14ac:dyDescent="0.3">
      <c r="A2" s="418" t="s">
        <v>0</v>
      </c>
      <c r="B2" s="413" t="s">
        <v>6</v>
      </c>
      <c r="C2" s="417" t="s">
        <v>1254</v>
      </c>
      <c r="D2" s="411" t="s">
        <v>1538</v>
      </c>
      <c r="E2" s="411" t="s">
        <v>1539</v>
      </c>
      <c r="F2" s="411" t="s">
        <v>1449</v>
      </c>
      <c r="G2" s="411" t="s">
        <v>1540</v>
      </c>
      <c r="H2" s="411" t="s">
        <v>1541</v>
      </c>
      <c r="I2" s="412" t="s">
        <v>1542</v>
      </c>
      <c r="J2" s="393"/>
    </row>
    <row r="3" spans="1:10" x14ac:dyDescent="0.25">
      <c r="A3" s="143" t="s">
        <v>2877</v>
      </c>
      <c r="B3" s="414" t="s">
        <v>1393</v>
      </c>
      <c r="C3" s="601"/>
      <c r="D3" s="788" t="str">
        <f>IF(MAX(E3:I3)&gt;0,SUM(E3:I3),"")</f>
        <v/>
      </c>
      <c r="E3" s="4"/>
      <c r="F3" s="29"/>
      <c r="G3" s="29"/>
      <c r="H3" s="29"/>
      <c r="I3" s="5"/>
      <c r="J3" s="74"/>
    </row>
    <row r="4" spans="1:10" x14ac:dyDescent="0.25">
      <c r="A4" s="143" t="s">
        <v>2878</v>
      </c>
      <c r="B4" s="415" t="s">
        <v>1394</v>
      </c>
      <c r="C4" s="602"/>
      <c r="D4" s="789" t="str">
        <f t="shared" ref="D4:D37" si="0">IF(MAX(E4:I4)&gt;0,SUM(E4:I4),"")</f>
        <v/>
      </c>
      <c r="E4" s="6"/>
      <c r="F4" s="28"/>
      <c r="G4" s="28"/>
      <c r="H4" s="28"/>
      <c r="I4" s="7"/>
      <c r="J4" s="74"/>
    </row>
    <row r="5" spans="1:10" x14ac:dyDescent="0.25">
      <c r="A5" s="143" t="s">
        <v>2879</v>
      </c>
      <c r="B5" s="415" t="s">
        <v>1395</v>
      </c>
      <c r="C5" s="602"/>
      <c r="D5" s="789" t="str">
        <f t="shared" si="0"/>
        <v/>
      </c>
      <c r="E5" s="6"/>
      <c r="F5" s="28"/>
      <c r="G5" s="28"/>
      <c r="H5" s="28"/>
      <c r="I5" s="7"/>
      <c r="J5" s="74"/>
    </row>
    <row r="6" spans="1:10" x14ac:dyDescent="0.25">
      <c r="A6" s="143" t="s">
        <v>2880</v>
      </c>
      <c r="B6" s="415" t="s">
        <v>1396</v>
      </c>
      <c r="C6" s="602"/>
      <c r="D6" s="789" t="str">
        <f t="shared" si="0"/>
        <v/>
      </c>
      <c r="E6" s="6"/>
      <c r="F6" s="28"/>
      <c r="G6" s="28"/>
      <c r="H6" s="28"/>
      <c r="I6" s="7"/>
      <c r="J6" s="74"/>
    </row>
    <row r="7" spans="1:10" x14ac:dyDescent="0.25">
      <c r="A7" s="143" t="s">
        <v>2881</v>
      </c>
      <c r="B7" s="415" t="s">
        <v>1397</v>
      </c>
      <c r="C7" s="602"/>
      <c r="D7" s="789" t="str">
        <f t="shared" si="0"/>
        <v/>
      </c>
      <c r="E7" s="6"/>
      <c r="F7" s="28"/>
      <c r="G7" s="28"/>
      <c r="H7" s="28"/>
      <c r="I7" s="7"/>
      <c r="J7" s="74"/>
    </row>
    <row r="8" spans="1:10" x14ac:dyDescent="0.25">
      <c r="A8" s="143" t="s">
        <v>2882</v>
      </c>
      <c r="B8" s="415" t="s">
        <v>1398</v>
      </c>
      <c r="C8" s="602"/>
      <c r="D8" s="789" t="str">
        <f t="shared" si="0"/>
        <v/>
      </c>
      <c r="E8" s="6"/>
      <c r="F8" s="28"/>
      <c r="G8" s="28"/>
      <c r="H8" s="28"/>
      <c r="I8" s="7"/>
      <c r="J8" s="74"/>
    </row>
    <row r="9" spans="1:10" x14ac:dyDescent="0.25">
      <c r="A9" s="143" t="s">
        <v>2883</v>
      </c>
      <c r="B9" s="415" t="s">
        <v>1399</v>
      </c>
      <c r="C9" s="602"/>
      <c r="D9" s="789" t="str">
        <f t="shared" si="0"/>
        <v/>
      </c>
      <c r="E9" s="6"/>
      <c r="F9" s="28"/>
      <c r="G9" s="28"/>
      <c r="H9" s="28"/>
      <c r="I9" s="7"/>
      <c r="J9" s="74"/>
    </row>
    <row r="10" spans="1:10" x14ac:dyDescent="0.25">
      <c r="A10" s="143" t="s">
        <v>2884</v>
      </c>
      <c r="B10" s="415" t="s">
        <v>1400</v>
      </c>
      <c r="C10" s="602"/>
      <c r="D10" s="789" t="str">
        <f t="shared" si="0"/>
        <v/>
      </c>
      <c r="E10" s="6"/>
      <c r="F10" s="28"/>
      <c r="G10" s="28"/>
      <c r="H10" s="28"/>
      <c r="I10" s="7"/>
      <c r="J10" s="74"/>
    </row>
    <row r="11" spans="1:10" x14ac:dyDescent="0.25">
      <c r="A11" s="143" t="s">
        <v>2885</v>
      </c>
      <c r="B11" s="415" t="s">
        <v>1401</v>
      </c>
      <c r="C11" s="602"/>
      <c r="D11" s="789" t="str">
        <f t="shared" si="0"/>
        <v/>
      </c>
      <c r="E11" s="6"/>
      <c r="F11" s="28"/>
      <c r="G11" s="28"/>
      <c r="H11" s="28"/>
      <c r="I11" s="7"/>
      <c r="J11" s="74"/>
    </row>
    <row r="12" spans="1:10" x14ac:dyDescent="0.25">
      <c r="A12" s="143" t="s">
        <v>2886</v>
      </c>
      <c r="B12" s="415" t="s">
        <v>1402</v>
      </c>
      <c r="C12" s="602"/>
      <c r="D12" s="789" t="str">
        <f t="shared" si="0"/>
        <v/>
      </c>
      <c r="E12" s="6"/>
      <c r="F12" s="28"/>
      <c r="G12" s="28"/>
      <c r="H12" s="28"/>
      <c r="I12" s="7"/>
      <c r="J12" s="74"/>
    </row>
    <row r="13" spans="1:10" x14ac:dyDescent="0.25">
      <c r="A13" s="143" t="s">
        <v>2887</v>
      </c>
      <c r="B13" s="415" t="s">
        <v>1403</v>
      </c>
      <c r="C13" s="602"/>
      <c r="D13" s="789" t="str">
        <f t="shared" si="0"/>
        <v/>
      </c>
      <c r="E13" s="6"/>
      <c r="F13" s="28"/>
      <c r="G13" s="28"/>
      <c r="H13" s="28"/>
      <c r="I13" s="7"/>
      <c r="J13" s="74"/>
    </row>
    <row r="14" spans="1:10" x14ac:dyDescent="0.25">
      <c r="A14" s="143" t="s">
        <v>2888</v>
      </c>
      <c r="B14" s="415" t="s">
        <v>1404</v>
      </c>
      <c r="C14" s="602"/>
      <c r="D14" s="789" t="str">
        <f t="shared" si="0"/>
        <v/>
      </c>
      <c r="E14" s="6"/>
      <c r="F14" s="28"/>
      <c r="G14" s="28"/>
      <c r="H14" s="28"/>
      <c r="I14" s="7"/>
      <c r="J14" s="74"/>
    </row>
    <row r="15" spans="1:10" x14ac:dyDescent="0.25">
      <c r="A15" s="143" t="s">
        <v>2889</v>
      </c>
      <c r="B15" s="415" t="s">
        <v>1405</v>
      </c>
      <c r="C15" s="602"/>
      <c r="D15" s="789" t="str">
        <f t="shared" si="0"/>
        <v/>
      </c>
      <c r="E15" s="6"/>
      <c r="F15" s="28"/>
      <c r="G15" s="28"/>
      <c r="H15" s="28"/>
      <c r="I15" s="7"/>
      <c r="J15" s="74"/>
    </row>
    <row r="16" spans="1:10" x14ac:dyDescent="0.25">
      <c r="A16" s="143" t="s">
        <v>2890</v>
      </c>
      <c r="B16" s="415" t="s">
        <v>1406</v>
      </c>
      <c r="C16" s="602"/>
      <c r="D16" s="789" t="str">
        <f t="shared" si="0"/>
        <v/>
      </c>
      <c r="E16" s="6"/>
      <c r="F16" s="28"/>
      <c r="G16" s="28"/>
      <c r="H16" s="28"/>
      <c r="I16" s="7"/>
      <c r="J16" s="74"/>
    </row>
    <row r="17" spans="1:10" x14ac:dyDescent="0.25">
      <c r="A17" s="143" t="s">
        <v>2891</v>
      </c>
      <c r="B17" s="415" t="s">
        <v>1407</v>
      </c>
      <c r="C17" s="602"/>
      <c r="D17" s="789" t="str">
        <f t="shared" si="0"/>
        <v/>
      </c>
      <c r="E17" s="6"/>
      <c r="F17" s="28"/>
      <c r="G17" s="28"/>
      <c r="H17" s="28"/>
      <c r="I17" s="7"/>
      <c r="J17" s="74"/>
    </row>
    <row r="18" spans="1:10" x14ac:dyDescent="0.25">
      <c r="A18" s="137" t="s">
        <v>1548</v>
      </c>
      <c r="B18" s="415" t="s">
        <v>1408</v>
      </c>
      <c r="C18" s="602"/>
      <c r="D18" s="789" t="str">
        <f t="shared" si="0"/>
        <v/>
      </c>
      <c r="E18" s="6"/>
      <c r="F18" s="28"/>
      <c r="G18" s="28"/>
      <c r="H18" s="28"/>
      <c r="I18" s="7"/>
      <c r="J18" s="74"/>
    </row>
    <row r="19" spans="1:10" x14ac:dyDescent="0.25">
      <c r="A19" s="137" t="s">
        <v>1549</v>
      </c>
      <c r="B19" s="415" t="s">
        <v>1409</v>
      </c>
      <c r="C19" s="602"/>
      <c r="D19" s="789" t="str">
        <f t="shared" si="0"/>
        <v/>
      </c>
      <c r="E19" s="6"/>
      <c r="F19" s="28"/>
      <c r="G19" s="28"/>
      <c r="H19" s="28"/>
      <c r="I19" s="7"/>
      <c r="J19" s="74"/>
    </row>
    <row r="20" spans="1:10" x14ac:dyDescent="0.25">
      <c r="A20" s="137" t="s">
        <v>1550</v>
      </c>
      <c r="B20" s="415" t="s">
        <v>1410</v>
      </c>
      <c r="C20" s="602"/>
      <c r="D20" s="789" t="str">
        <f t="shared" si="0"/>
        <v/>
      </c>
      <c r="E20" s="6"/>
      <c r="F20" s="28"/>
      <c r="G20" s="28"/>
      <c r="H20" s="28"/>
      <c r="I20" s="7"/>
      <c r="J20" s="74"/>
    </row>
    <row r="21" spans="1:10" x14ac:dyDescent="0.25">
      <c r="A21" s="137" t="s">
        <v>1551</v>
      </c>
      <c r="B21" s="415" t="s">
        <v>1411</v>
      </c>
      <c r="C21" s="602"/>
      <c r="D21" s="789" t="str">
        <f t="shared" si="0"/>
        <v/>
      </c>
      <c r="E21" s="6"/>
      <c r="F21" s="28"/>
      <c r="G21" s="28"/>
      <c r="H21" s="28"/>
      <c r="I21" s="7"/>
      <c r="J21" s="74"/>
    </row>
    <row r="22" spans="1:10" x14ac:dyDescent="0.25">
      <c r="A22" s="137" t="s">
        <v>1552</v>
      </c>
      <c r="B22" s="415" t="s">
        <v>1412</v>
      </c>
      <c r="C22" s="602"/>
      <c r="D22" s="789" t="str">
        <f t="shared" si="0"/>
        <v/>
      </c>
      <c r="E22" s="6"/>
      <c r="F22" s="28"/>
      <c r="G22" s="28"/>
      <c r="H22" s="28"/>
      <c r="I22" s="7"/>
      <c r="J22" s="74"/>
    </row>
    <row r="23" spans="1:10" x14ac:dyDescent="0.25">
      <c r="A23" s="137" t="s">
        <v>1553</v>
      </c>
      <c r="B23" s="415" t="s">
        <v>1413</v>
      </c>
      <c r="C23" s="602"/>
      <c r="D23" s="789" t="str">
        <f t="shared" si="0"/>
        <v/>
      </c>
      <c r="E23" s="6"/>
      <c r="F23" s="28"/>
      <c r="G23" s="28"/>
      <c r="H23" s="28"/>
      <c r="I23" s="7"/>
      <c r="J23" s="74"/>
    </row>
    <row r="24" spans="1:10" x14ac:dyDescent="0.25">
      <c r="A24" s="137" t="s">
        <v>1554</v>
      </c>
      <c r="B24" s="415" t="s">
        <v>1414</v>
      </c>
      <c r="C24" s="602"/>
      <c r="D24" s="789" t="str">
        <f t="shared" si="0"/>
        <v/>
      </c>
      <c r="E24" s="6"/>
      <c r="F24" s="28"/>
      <c r="G24" s="28"/>
      <c r="H24" s="28"/>
      <c r="I24" s="7"/>
      <c r="J24" s="74"/>
    </row>
    <row r="25" spans="1:10" x14ac:dyDescent="0.25">
      <c r="A25" s="137" t="s">
        <v>1555</v>
      </c>
      <c r="B25" s="415" t="s">
        <v>1415</v>
      </c>
      <c r="C25" s="602"/>
      <c r="D25" s="789" t="str">
        <f t="shared" si="0"/>
        <v/>
      </c>
      <c r="E25" s="6"/>
      <c r="F25" s="28"/>
      <c r="G25" s="28"/>
      <c r="H25" s="28"/>
      <c r="I25" s="7"/>
      <c r="J25" s="74"/>
    </row>
    <row r="26" spans="1:10" x14ac:dyDescent="0.25">
      <c r="A26" s="137" t="s">
        <v>1556</v>
      </c>
      <c r="B26" s="415" t="s">
        <v>1416</v>
      </c>
      <c r="C26" s="602"/>
      <c r="D26" s="789" t="str">
        <f t="shared" si="0"/>
        <v/>
      </c>
      <c r="E26" s="6"/>
      <c r="F26" s="28"/>
      <c r="G26" s="28"/>
      <c r="H26" s="28"/>
      <c r="I26" s="7"/>
      <c r="J26" s="74"/>
    </row>
    <row r="27" spans="1:10" x14ac:dyDescent="0.25">
      <c r="A27" s="137" t="s">
        <v>1557</v>
      </c>
      <c r="B27" s="415" t="s">
        <v>1417</v>
      </c>
      <c r="C27" s="602"/>
      <c r="D27" s="789" t="str">
        <f t="shared" si="0"/>
        <v/>
      </c>
      <c r="E27" s="6"/>
      <c r="F27" s="28"/>
      <c r="G27" s="28"/>
      <c r="H27" s="28"/>
      <c r="I27" s="7"/>
      <c r="J27" s="74"/>
    </row>
    <row r="28" spans="1:10" x14ac:dyDescent="0.25">
      <c r="A28" s="137" t="s">
        <v>1558</v>
      </c>
      <c r="B28" s="415" t="s">
        <v>1418</v>
      </c>
      <c r="C28" s="602"/>
      <c r="D28" s="789" t="str">
        <f t="shared" si="0"/>
        <v/>
      </c>
      <c r="E28" s="6"/>
      <c r="F28" s="28"/>
      <c r="G28" s="28"/>
      <c r="H28" s="28"/>
      <c r="I28" s="7"/>
      <c r="J28" s="74"/>
    </row>
    <row r="29" spans="1:10" x14ac:dyDescent="0.25">
      <c r="A29" s="137" t="s">
        <v>1559</v>
      </c>
      <c r="B29" s="415" t="s">
        <v>1419</v>
      </c>
      <c r="C29" s="602"/>
      <c r="D29" s="789" t="str">
        <f t="shared" si="0"/>
        <v/>
      </c>
      <c r="E29" s="6"/>
      <c r="F29" s="28"/>
      <c r="G29" s="28"/>
      <c r="H29" s="28"/>
      <c r="I29" s="7"/>
      <c r="J29" s="74"/>
    </row>
    <row r="30" spans="1:10" x14ac:dyDescent="0.25">
      <c r="A30" s="137" t="s">
        <v>1560</v>
      </c>
      <c r="B30" s="415" t="s">
        <v>1420</v>
      </c>
      <c r="C30" s="602"/>
      <c r="D30" s="789" t="str">
        <f t="shared" si="0"/>
        <v/>
      </c>
      <c r="E30" s="6"/>
      <c r="F30" s="28"/>
      <c r="G30" s="28"/>
      <c r="H30" s="28"/>
      <c r="I30" s="7"/>
      <c r="J30" s="74"/>
    </row>
    <row r="31" spans="1:10" x14ac:dyDescent="0.25">
      <c r="A31" s="137" t="s">
        <v>1561</v>
      </c>
      <c r="B31" s="415" t="s">
        <v>1421</v>
      </c>
      <c r="C31" s="602"/>
      <c r="D31" s="789" t="str">
        <f t="shared" si="0"/>
        <v/>
      </c>
      <c r="E31" s="6"/>
      <c r="F31" s="28"/>
      <c r="G31" s="28"/>
      <c r="H31" s="28"/>
      <c r="I31" s="7"/>
      <c r="J31" s="74"/>
    </row>
    <row r="32" spans="1:10" x14ac:dyDescent="0.25">
      <c r="A32" s="137" t="s">
        <v>1562</v>
      </c>
      <c r="B32" s="415" t="s">
        <v>1422</v>
      </c>
      <c r="C32" s="602"/>
      <c r="D32" s="789" t="str">
        <f t="shared" si="0"/>
        <v/>
      </c>
      <c r="E32" s="6"/>
      <c r="F32" s="28"/>
      <c r="G32" s="28"/>
      <c r="H32" s="28"/>
      <c r="I32" s="7"/>
      <c r="J32" s="74"/>
    </row>
    <row r="33" spans="1:10" x14ac:dyDescent="0.25">
      <c r="A33" s="137" t="s">
        <v>1543</v>
      </c>
      <c r="B33" s="415" t="s">
        <v>1423</v>
      </c>
      <c r="C33" s="602"/>
      <c r="D33" s="789" t="str">
        <f t="shared" si="0"/>
        <v/>
      </c>
      <c r="E33" s="6"/>
      <c r="F33" s="28"/>
      <c r="G33" s="28"/>
      <c r="H33" s="28"/>
      <c r="I33" s="7"/>
      <c r="J33" s="74"/>
    </row>
    <row r="34" spans="1:10" x14ac:dyDescent="0.25">
      <c r="A34" s="137" t="s">
        <v>1544</v>
      </c>
      <c r="B34" s="415" t="s">
        <v>1424</v>
      </c>
      <c r="C34" s="602"/>
      <c r="D34" s="789" t="str">
        <f t="shared" si="0"/>
        <v/>
      </c>
      <c r="E34" s="6"/>
      <c r="F34" s="28"/>
      <c r="G34" s="28"/>
      <c r="H34" s="28"/>
      <c r="I34" s="7"/>
      <c r="J34" s="74"/>
    </row>
    <row r="35" spans="1:10" x14ac:dyDescent="0.25">
      <c r="A35" s="137" t="s">
        <v>1545</v>
      </c>
      <c r="B35" s="415" t="s">
        <v>1425</v>
      </c>
      <c r="C35" s="602"/>
      <c r="D35" s="789" t="str">
        <f t="shared" si="0"/>
        <v/>
      </c>
      <c r="E35" s="6"/>
      <c r="F35" s="28"/>
      <c r="G35" s="28"/>
      <c r="H35" s="28"/>
      <c r="I35" s="7"/>
      <c r="J35" s="74"/>
    </row>
    <row r="36" spans="1:10" x14ac:dyDescent="0.25">
      <c r="A36" s="137" t="s">
        <v>1546</v>
      </c>
      <c r="B36" s="415" t="s">
        <v>1426</v>
      </c>
      <c r="C36" s="602"/>
      <c r="D36" s="789" t="str">
        <f t="shared" si="0"/>
        <v/>
      </c>
      <c r="E36" s="6"/>
      <c r="F36" s="28"/>
      <c r="G36" s="28"/>
      <c r="H36" s="28"/>
      <c r="I36" s="7"/>
      <c r="J36" s="74"/>
    </row>
    <row r="37" spans="1:10" ht="15.75" thickBot="1" x14ac:dyDescent="0.3">
      <c r="A37" s="419" t="s">
        <v>1547</v>
      </c>
      <c r="B37" s="416" t="s">
        <v>1427</v>
      </c>
      <c r="C37" s="603"/>
      <c r="D37" s="790" t="str">
        <f t="shared" si="0"/>
        <v/>
      </c>
      <c r="E37" s="8"/>
      <c r="F37" s="30"/>
      <c r="G37" s="30"/>
      <c r="H37" s="30"/>
      <c r="I37" s="9"/>
      <c r="J37" s="74"/>
    </row>
    <row r="38" spans="1:10" x14ac:dyDescent="0.25">
      <c r="A38" s="74"/>
      <c r="B38" s="74"/>
      <c r="C38" s="74"/>
      <c r="D38" s="96"/>
      <c r="E38" s="74"/>
      <c r="F38" s="74"/>
      <c r="G38" s="74"/>
      <c r="H38" s="74"/>
      <c r="I38" s="74"/>
      <c r="J38" s="74"/>
    </row>
  </sheetData>
  <sheetProtection sheet="1" objects="1" scenarios="1" formatCells="0" formatColumns="0" formatRows="0" selectLockedCells="1"/>
  <dataValidations count="1">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E3:I37" xr:uid="{00000000-0002-0000-3100-000000000000}">
      <formula1>-1000000000</formula1>
      <formula2>1000000000</formula2>
    </dataValidation>
  </dataValidation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dimension ref="A1:R23"/>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RowHeight="15" x14ac:dyDescent="0.25"/>
  <cols>
    <col min="2" max="2" width="14.7109375" bestFit="1" customWidth="1"/>
    <col min="3" max="17" width="16.42578125" customWidth="1"/>
  </cols>
  <sheetData>
    <row r="1" spans="1:18" ht="15.75" thickBot="1" x14ac:dyDescent="0.3">
      <c r="A1" s="96" t="s">
        <v>1</v>
      </c>
      <c r="B1" s="381" t="s">
        <v>2892</v>
      </c>
      <c r="C1" s="74"/>
      <c r="D1" s="74"/>
      <c r="E1" s="74"/>
      <c r="F1" s="74"/>
      <c r="G1" s="74"/>
      <c r="H1" s="74"/>
      <c r="I1" s="74"/>
      <c r="J1" s="74"/>
      <c r="K1" s="74"/>
      <c r="L1" s="74"/>
      <c r="M1" s="74"/>
      <c r="N1" s="74"/>
      <c r="O1" s="74"/>
      <c r="P1" s="74"/>
      <c r="Q1" s="74"/>
      <c r="R1" s="244"/>
    </row>
    <row r="2" spans="1:18" ht="30.75" thickBot="1" x14ac:dyDescent="0.3">
      <c r="A2" s="395" t="s">
        <v>0</v>
      </c>
      <c r="B2" s="399" t="s">
        <v>6</v>
      </c>
      <c r="C2" s="445" t="s">
        <v>1528</v>
      </c>
      <c r="D2" s="445" t="s">
        <v>1526</v>
      </c>
      <c r="E2" s="445" t="s">
        <v>1529</v>
      </c>
      <c r="F2" s="445" t="s">
        <v>2855</v>
      </c>
      <c r="G2" s="445" t="s">
        <v>1530</v>
      </c>
      <c r="H2" s="445" t="s">
        <v>1531</v>
      </c>
      <c r="I2" s="445" t="s">
        <v>1532</v>
      </c>
      <c r="J2" s="445" t="s">
        <v>2853</v>
      </c>
      <c r="K2" s="445" t="s">
        <v>1533</v>
      </c>
      <c r="L2" s="445" t="s">
        <v>8</v>
      </c>
      <c r="M2" s="445" t="s">
        <v>1534</v>
      </c>
      <c r="N2" s="445" t="s">
        <v>1535</v>
      </c>
      <c r="O2" s="445" t="s">
        <v>1536</v>
      </c>
      <c r="P2" s="445" t="s">
        <v>2854</v>
      </c>
      <c r="Q2" s="446" t="s">
        <v>1537</v>
      </c>
      <c r="R2" s="244"/>
    </row>
    <row r="3" spans="1:18" x14ac:dyDescent="0.25">
      <c r="A3" s="404" t="s">
        <v>2504</v>
      </c>
      <c r="B3" s="560" t="s">
        <v>1527</v>
      </c>
      <c r="C3" s="604"/>
      <c r="D3" s="605"/>
      <c r="E3" s="605"/>
      <c r="F3" s="538"/>
      <c r="G3" s="605"/>
      <c r="H3" s="29"/>
      <c r="I3" s="29"/>
      <c r="J3" s="29"/>
      <c r="K3" s="29"/>
      <c r="L3" s="29"/>
      <c r="M3" s="29"/>
      <c r="N3" s="462"/>
      <c r="O3" s="29"/>
      <c r="P3" s="462"/>
      <c r="Q3" s="5"/>
      <c r="R3" s="244"/>
    </row>
    <row r="4" spans="1:18" x14ac:dyDescent="0.25">
      <c r="A4" s="401" t="s">
        <v>2505</v>
      </c>
      <c r="B4" s="249" t="s">
        <v>1428</v>
      </c>
      <c r="C4" s="606"/>
      <c r="D4" s="607"/>
      <c r="E4" s="607"/>
      <c r="F4" s="540"/>
      <c r="G4" s="607"/>
      <c r="H4" s="28"/>
      <c r="I4" s="28"/>
      <c r="J4" s="28"/>
      <c r="K4" s="28"/>
      <c r="L4" s="28"/>
      <c r="M4" s="28"/>
      <c r="N4" s="461"/>
      <c r="O4" s="28"/>
      <c r="P4" s="461"/>
      <c r="Q4" s="7"/>
      <c r="R4" s="244"/>
    </row>
    <row r="5" spans="1:18" x14ac:dyDescent="0.25">
      <c r="A5" s="400" t="s">
        <v>2506</v>
      </c>
      <c r="B5" s="249" t="s">
        <v>1429</v>
      </c>
      <c r="C5" s="606"/>
      <c r="D5" s="607"/>
      <c r="E5" s="607"/>
      <c r="F5" s="540"/>
      <c r="G5" s="607"/>
      <c r="H5" s="28"/>
      <c r="I5" s="28"/>
      <c r="J5" s="28"/>
      <c r="K5" s="28"/>
      <c r="L5" s="28"/>
      <c r="M5" s="28"/>
      <c r="N5" s="461"/>
      <c r="O5" s="28"/>
      <c r="P5" s="461"/>
      <c r="Q5" s="7"/>
      <c r="R5" s="244"/>
    </row>
    <row r="6" spans="1:18" x14ac:dyDescent="0.25">
      <c r="A6" s="401" t="s">
        <v>2507</v>
      </c>
      <c r="B6" s="249" t="s">
        <v>1430</v>
      </c>
      <c r="C6" s="606"/>
      <c r="D6" s="607"/>
      <c r="E6" s="607"/>
      <c r="F6" s="540"/>
      <c r="G6" s="607"/>
      <c r="H6" s="28"/>
      <c r="I6" s="28"/>
      <c r="J6" s="28"/>
      <c r="K6" s="28"/>
      <c r="L6" s="28"/>
      <c r="M6" s="28"/>
      <c r="N6" s="461"/>
      <c r="O6" s="28"/>
      <c r="P6" s="461"/>
      <c r="Q6" s="7"/>
      <c r="R6" s="244"/>
    </row>
    <row r="7" spans="1:18" x14ac:dyDescent="0.25">
      <c r="A7" s="400" t="s">
        <v>2508</v>
      </c>
      <c r="B7" s="249" t="s">
        <v>1431</v>
      </c>
      <c r="C7" s="606"/>
      <c r="D7" s="607"/>
      <c r="E7" s="607"/>
      <c r="F7" s="540"/>
      <c r="G7" s="607"/>
      <c r="H7" s="28"/>
      <c r="I7" s="28"/>
      <c r="J7" s="28"/>
      <c r="K7" s="28"/>
      <c r="L7" s="28"/>
      <c r="M7" s="28"/>
      <c r="N7" s="461"/>
      <c r="O7" s="28"/>
      <c r="P7" s="461"/>
      <c r="Q7" s="7"/>
      <c r="R7" s="244"/>
    </row>
    <row r="8" spans="1:18" x14ac:dyDescent="0.25">
      <c r="A8" s="401" t="s">
        <v>2509</v>
      </c>
      <c r="B8" s="249" t="s">
        <v>1432</v>
      </c>
      <c r="C8" s="606"/>
      <c r="D8" s="607"/>
      <c r="E8" s="607"/>
      <c r="F8" s="540"/>
      <c r="G8" s="607"/>
      <c r="H8" s="28"/>
      <c r="I8" s="28"/>
      <c r="J8" s="28"/>
      <c r="K8" s="28"/>
      <c r="L8" s="28"/>
      <c r="M8" s="28"/>
      <c r="N8" s="461"/>
      <c r="O8" s="28"/>
      <c r="P8" s="461"/>
      <c r="Q8" s="7"/>
      <c r="R8" s="244"/>
    </row>
    <row r="9" spans="1:18" x14ac:dyDescent="0.25">
      <c r="A9" s="400" t="s">
        <v>2510</v>
      </c>
      <c r="B9" s="249" t="s">
        <v>1433</v>
      </c>
      <c r="C9" s="606"/>
      <c r="D9" s="607"/>
      <c r="E9" s="607"/>
      <c r="F9" s="540"/>
      <c r="G9" s="607"/>
      <c r="H9" s="28"/>
      <c r="I9" s="28"/>
      <c r="J9" s="28"/>
      <c r="K9" s="28"/>
      <c r="L9" s="28"/>
      <c r="M9" s="28"/>
      <c r="N9" s="461"/>
      <c r="O9" s="28"/>
      <c r="P9" s="461"/>
      <c r="Q9" s="7"/>
      <c r="R9" s="244"/>
    </row>
    <row r="10" spans="1:18" x14ac:dyDescent="0.25">
      <c r="A10" s="401" t="s">
        <v>2511</v>
      </c>
      <c r="B10" s="249" t="s">
        <v>1434</v>
      </c>
      <c r="C10" s="606"/>
      <c r="D10" s="607"/>
      <c r="E10" s="607"/>
      <c r="F10" s="540"/>
      <c r="G10" s="607"/>
      <c r="H10" s="28"/>
      <c r="I10" s="28"/>
      <c r="J10" s="28"/>
      <c r="K10" s="28"/>
      <c r="L10" s="28"/>
      <c r="M10" s="28"/>
      <c r="N10" s="461"/>
      <c r="O10" s="28"/>
      <c r="P10" s="461"/>
      <c r="Q10" s="7"/>
      <c r="R10" s="244"/>
    </row>
    <row r="11" spans="1:18" x14ac:dyDescent="0.25">
      <c r="A11" s="400" t="s">
        <v>2512</v>
      </c>
      <c r="B11" s="249" t="s">
        <v>1435</v>
      </c>
      <c r="C11" s="606"/>
      <c r="D11" s="607"/>
      <c r="E11" s="607"/>
      <c r="F11" s="540"/>
      <c r="G11" s="607"/>
      <c r="H11" s="28"/>
      <c r="I11" s="28"/>
      <c r="J11" s="28"/>
      <c r="K11" s="28"/>
      <c r="L11" s="28"/>
      <c r="M11" s="28"/>
      <c r="N11" s="461"/>
      <c r="O11" s="28"/>
      <c r="P11" s="461"/>
      <c r="Q11" s="7"/>
      <c r="R11" s="244"/>
    </row>
    <row r="12" spans="1:18" x14ac:dyDescent="0.25">
      <c r="A12" s="401" t="s">
        <v>2513</v>
      </c>
      <c r="B12" s="249" t="s">
        <v>1436</v>
      </c>
      <c r="C12" s="606"/>
      <c r="D12" s="607"/>
      <c r="E12" s="607"/>
      <c r="F12" s="540"/>
      <c r="G12" s="607"/>
      <c r="H12" s="28"/>
      <c r="I12" s="28"/>
      <c r="J12" s="28"/>
      <c r="K12" s="28"/>
      <c r="L12" s="28"/>
      <c r="M12" s="28"/>
      <c r="N12" s="461"/>
      <c r="O12" s="28"/>
      <c r="P12" s="461"/>
      <c r="Q12" s="7"/>
      <c r="R12" s="244"/>
    </row>
    <row r="13" spans="1:18" x14ac:dyDescent="0.25">
      <c r="A13" s="400" t="s">
        <v>2514</v>
      </c>
      <c r="B13" s="249" t="s">
        <v>1437</v>
      </c>
      <c r="C13" s="606"/>
      <c r="D13" s="607"/>
      <c r="E13" s="607"/>
      <c r="F13" s="540"/>
      <c r="G13" s="607"/>
      <c r="H13" s="28"/>
      <c r="I13" s="28"/>
      <c r="J13" s="28"/>
      <c r="K13" s="28"/>
      <c r="L13" s="28"/>
      <c r="M13" s="28"/>
      <c r="N13" s="461"/>
      <c r="O13" s="28"/>
      <c r="P13" s="461"/>
      <c r="Q13" s="7"/>
      <c r="R13" s="244"/>
    </row>
    <row r="14" spans="1:18" x14ac:dyDescent="0.25">
      <c r="A14" s="401" t="s">
        <v>2515</v>
      </c>
      <c r="B14" s="249" t="s">
        <v>1438</v>
      </c>
      <c r="C14" s="606"/>
      <c r="D14" s="607"/>
      <c r="E14" s="607"/>
      <c r="F14" s="540"/>
      <c r="G14" s="607"/>
      <c r="H14" s="28"/>
      <c r="I14" s="28"/>
      <c r="J14" s="28"/>
      <c r="K14" s="28"/>
      <c r="L14" s="28"/>
      <c r="M14" s="28"/>
      <c r="N14" s="461"/>
      <c r="O14" s="28"/>
      <c r="P14" s="461"/>
      <c r="Q14" s="7"/>
      <c r="R14" s="244"/>
    </row>
    <row r="15" spans="1:18" x14ac:dyDescent="0.25">
      <c r="A15" s="400" t="s">
        <v>2516</v>
      </c>
      <c r="B15" s="249" t="s">
        <v>1439</v>
      </c>
      <c r="C15" s="606"/>
      <c r="D15" s="607"/>
      <c r="E15" s="607"/>
      <c r="F15" s="540"/>
      <c r="G15" s="607"/>
      <c r="H15" s="28"/>
      <c r="I15" s="28"/>
      <c r="J15" s="28"/>
      <c r="K15" s="28"/>
      <c r="L15" s="28"/>
      <c r="M15" s="28"/>
      <c r="N15" s="461"/>
      <c r="O15" s="28"/>
      <c r="P15" s="461"/>
      <c r="Q15" s="7"/>
      <c r="R15" s="244"/>
    </row>
    <row r="16" spans="1:18" x14ac:dyDescent="0.25">
      <c r="A16" s="401" t="s">
        <v>2517</v>
      </c>
      <c r="B16" s="249" t="s">
        <v>1440</v>
      </c>
      <c r="C16" s="606"/>
      <c r="D16" s="607"/>
      <c r="E16" s="607"/>
      <c r="F16" s="540"/>
      <c r="G16" s="607"/>
      <c r="H16" s="28"/>
      <c r="I16" s="28"/>
      <c r="J16" s="28"/>
      <c r="K16" s="28"/>
      <c r="L16" s="28"/>
      <c r="M16" s="28"/>
      <c r="N16" s="461"/>
      <c r="O16" s="28"/>
      <c r="P16" s="461"/>
      <c r="Q16" s="7"/>
      <c r="R16" s="244"/>
    </row>
    <row r="17" spans="1:18" x14ac:dyDescent="0.25">
      <c r="A17" s="400" t="s">
        <v>2518</v>
      </c>
      <c r="B17" s="249" t="s">
        <v>1441</v>
      </c>
      <c r="C17" s="606"/>
      <c r="D17" s="607"/>
      <c r="E17" s="607"/>
      <c r="F17" s="540"/>
      <c r="G17" s="607"/>
      <c r="H17" s="28"/>
      <c r="I17" s="28"/>
      <c r="J17" s="28"/>
      <c r="K17" s="28"/>
      <c r="L17" s="28"/>
      <c r="M17" s="28"/>
      <c r="N17" s="461"/>
      <c r="O17" s="28"/>
      <c r="P17" s="461"/>
      <c r="Q17" s="7"/>
      <c r="R17" s="244"/>
    </row>
    <row r="18" spans="1:18" x14ac:dyDescent="0.25">
      <c r="A18" s="401" t="s">
        <v>2519</v>
      </c>
      <c r="B18" s="249" t="s">
        <v>1442</v>
      </c>
      <c r="C18" s="606"/>
      <c r="D18" s="607"/>
      <c r="E18" s="607"/>
      <c r="F18" s="540"/>
      <c r="G18" s="607"/>
      <c r="H18" s="28"/>
      <c r="I18" s="28"/>
      <c r="J18" s="28"/>
      <c r="K18" s="28"/>
      <c r="L18" s="28"/>
      <c r="M18" s="28"/>
      <c r="N18" s="461"/>
      <c r="O18" s="28"/>
      <c r="P18" s="461"/>
      <c r="Q18" s="7"/>
      <c r="R18" s="244"/>
    </row>
    <row r="19" spans="1:18" x14ac:dyDescent="0.25">
      <c r="A19" s="400" t="s">
        <v>2520</v>
      </c>
      <c r="B19" s="249" t="s">
        <v>1443</v>
      </c>
      <c r="C19" s="606"/>
      <c r="D19" s="607"/>
      <c r="E19" s="607"/>
      <c r="F19" s="540"/>
      <c r="G19" s="607"/>
      <c r="H19" s="28"/>
      <c r="I19" s="28"/>
      <c r="J19" s="28"/>
      <c r="K19" s="28"/>
      <c r="L19" s="28"/>
      <c r="M19" s="28"/>
      <c r="N19" s="461"/>
      <c r="O19" s="28"/>
      <c r="P19" s="461"/>
      <c r="Q19" s="7"/>
      <c r="R19" s="244"/>
    </row>
    <row r="20" spans="1:18" x14ac:dyDescent="0.25">
      <c r="A20" s="401" t="s">
        <v>2521</v>
      </c>
      <c r="B20" s="249" t="s">
        <v>1444</v>
      </c>
      <c r="C20" s="606"/>
      <c r="D20" s="607"/>
      <c r="E20" s="607"/>
      <c r="F20" s="540"/>
      <c r="G20" s="607"/>
      <c r="H20" s="28"/>
      <c r="I20" s="28"/>
      <c r="J20" s="28"/>
      <c r="K20" s="28"/>
      <c r="L20" s="28"/>
      <c r="M20" s="28"/>
      <c r="N20" s="461"/>
      <c r="O20" s="28"/>
      <c r="P20" s="461"/>
      <c r="Q20" s="7"/>
      <c r="R20" s="244"/>
    </row>
    <row r="21" spans="1:18" x14ac:dyDescent="0.25">
      <c r="A21" s="400" t="s">
        <v>2522</v>
      </c>
      <c r="B21" s="249" t="s">
        <v>1445</v>
      </c>
      <c r="C21" s="606"/>
      <c r="D21" s="607"/>
      <c r="E21" s="607"/>
      <c r="F21" s="540"/>
      <c r="G21" s="607"/>
      <c r="H21" s="28"/>
      <c r="I21" s="28"/>
      <c r="J21" s="28"/>
      <c r="K21" s="28"/>
      <c r="L21" s="28"/>
      <c r="M21" s="28"/>
      <c r="N21" s="461"/>
      <c r="O21" s="28"/>
      <c r="P21" s="461"/>
      <c r="Q21" s="7"/>
      <c r="R21" s="244"/>
    </row>
    <row r="22" spans="1:18" ht="15.75" thickBot="1" x14ac:dyDescent="0.3">
      <c r="A22" s="402" t="s">
        <v>2523</v>
      </c>
      <c r="B22" s="403" t="s">
        <v>1446</v>
      </c>
      <c r="C22" s="608"/>
      <c r="D22" s="609"/>
      <c r="E22" s="609"/>
      <c r="F22" s="546"/>
      <c r="G22" s="609"/>
      <c r="H22" s="30"/>
      <c r="I22" s="30"/>
      <c r="J22" s="30"/>
      <c r="K22" s="30"/>
      <c r="L22" s="30"/>
      <c r="M22" s="30"/>
      <c r="N22" s="463"/>
      <c r="O22" s="30"/>
      <c r="P22" s="463"/>
      <c r="Q22" s="9"/>
      <c r="R22" s="244"/>
    </row>
    <row r="23" spans="1:18" x14ac:dyDescent="0.25">
      <c r="A23" s="244"/>
      <c r="B23" s="244"/>
      <c r="C23" s="244"/>
      <c r="D23" s="244"/>
      <c r="E23" s="244"/>
      <c r="F23" s="244"/>
      <c r="G23" s="244"/>
      <c r="H23" s="244"/>
      <c r="I23" s="244"/>
      <c r="J23" s="244"/>
      <c r="K23" s="244"/>
      <c r="L23" s="244"/>
      <c r="M23" s="244"/>
      <c r="N23" s="244"/>
      <c r="O23" s="244"/>
      <c r="P23" s="244"/>
      <c r="Q23" s="244"/>
      <c r="R23" s="244"/>
    </row>
  </sheetData>
  <sheetProtection sheet="1" objects="1" scenarios="1" formatCells="0" formatColumns="0" formatRows="0" selectLockedCells="1"/>
  <dataValidations count="4">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H3:M22 O3:O22 Q3:Q22" xr:uid="{00000000-0002-0000-3200-000000000000}">
      <formula1>-1000000000</formula1>
      <formula2>1000000000</formula2>
    </dataValidation>
    <dataValidation type="decimal" allowBlank="1" showInputMessage="1" showErrorMessage="1" errorTitle="Invalid percentage" error="outside permitted range of_x000a_0 to +100%" promptTitle="Percentage in range" prompt="Must be a percentage between 0 and 100%" sqref="N3:N22 P3:P22" xr:uid="{00000000-0002-0000-3200-000001000000}">
      <formula1>0</formula1>
      <formula2>1</formula2>
    </dataValidation>
    <dataValidation type="textLength" allowBlank="1" showInputMessage="1" showErrorMessage="1" errorTitle="Invalid response" error="Enter 3 digit country ISO code" promptTitle="Country" prompt="Enter 3 digit country ISO code" sqref="F3:F22" xr:uid="{00000000-0002-0000-3200-000002000000}">
      <formula1>3</formula1>
      <formula2>3</formula2>
    </dataValidation>
    <dataValidation allowBlank="1" errorTitle="Invalid response" error="Enter 3 digit country ISO code" promptTitle="Country" prompt="Enter 3 digit country ISO code" sqref="E3:E22" xr:uid="{00000000-0002-0000-3200-000003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Invalid repsonse" error="Select from list of items on HQLA page" promptTitle="Input HQLA item number" prompt="Select from list of items on HQLA page" xr:uid="{00000000-0002-0000-3200-000004000000}">
          <x14:formula1>
            <xm:f>'1.1 HQLA'!$A$3:$A$19</xm:f>
          </x14:formula1>
          <xm:sqref>G3:G22</xm:sqref>
        </x14:dataValidation>
      </x14:dataValidations>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2"/>
  <dimension ref="A1:I68"/>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RowHeight="15" x14ac:dyDescent="0.25"/>
  <cols>
    <col min="1" max="1" width="9.140625" customWidth="1"/>
    <col min="2" max="2" width="24.140625" bestFit="1" customWidth="1"/>
    <col min="3" max="6" width="17.28515625" customWidth="1"/>
    <col min="7" max="7" width="19" customWidth="1"/>
    <col min="8" max="8" width="17.28515625" customWidth="1"/>
  </cols>
  <sheetData>
    <row r="1" spans="1:9" ht="15.75" thickBot="1" x14ac:dyDescent="0.3">
      <c r="A1" s="96" t="s">
        <v>1</v>
      </c>
      <c r="B1" s="381" t="s">
        <v>2874</v>
      </c>
      <c r="C1" s="74"/>
      <c r="D1" s="74"/>
      <c r="E1" s="74"/>
      <c r="F1" s="74"/>
      <c r="G1" s="74"/>
      <c r="H1" s="74"/>
      <c r="I1" s="74"/>
    </row>
    <row r="2" spans="1:9" ht="30.75" thickBot="1" x14ac:dyDescent="0.3">
      <c r="A2" s="395" t="s">
        <v>0</v>
      </c>
      <c r="B2" s="396" t="s">
        <v>6</v>
      </c>
      <c r="C2" s="459" t="s">
        <v>1456</v>
      </c>
      <c r="D2" s="445" t="s">
        <v>148</v>
      </c>
      <c r="E2" s="391" t="s">
        <v>48</v>
      </c>
      <c r="F2" s="391" t="s">
        <v>1524</v>
      </c>
      <c r="G2" s="391" t="s">
        <v>177</v>
      </c>
      <c r="H2" s="392" t="s">
        <v>1525</v>
      </c>
      <c r="I2" s="397"/>
    </row>
    <row r="3" spans="1:9" x14ac:dyDescent="0.25">
      <c r="A3" s="23" t="s">
        <v>2524</v>
      </c>
      <c r="B3" s="24" t="s">
        <v>1461</v>
      </c>
      <c r="C3" s="464"/>
      <c r="D3" s="462"/>
      <c r="E3" s="29"/>
      <c r="F3" s="29"/>
      <c r="G3" s="29"/>
      <c r="H3" s="5"/>
      <c r="I3" s="74"/>
    </row>
    <row r="4" spans="1:9" x14ac:dyDescent="0.25">
      <c r="A4" s="23" t="s">
        <v>2525</v>
      </c>
      <c r="B4" s="24" t="s">
        <v>1462</v>
      </c>
      <c r="C4" s="465"/>
      <c r="D4" s="461"/>
      <c r="E4" s="28"/>
      <c r="F4" s="28"/>
      <c r="G4" s="28"/>
      <c r="H4" s="7"/>
      <c r="I4" s="74"/>
    </row>
    <row r="5" spans="1:9" x14ac:dyDescent="0.25">
      <c r="A5" s="23" t="s">
        <v>2526</v>
      </c>
      <c r="B5" s="24" t="s">
        <v>1463</v>
      </c>
      <c r="C5" s="465"/>
      <c r="D5" s="461"/>
      <c r="E5" s="28"/>
      <c r="F5" s="28"/>
      <c r="G5" s="28"/>
      <c r="H5" s="7"/>
      <c r="I5" s="74"/>
    </row>
    <row r="6" spans="1:9" x14ac:dyDescent="0.25">
      <c r="A6" s="23" t="s">
        <v>2527</v>
      </c>
      <c r="B6" s="24" t="s">
        <v>1464</v>
      </c>
      <c r="C6" s="465"/>
      <c r="D6" s="461"/>
      <c r="E6" s="28"/>
      <c r="F6" s="28"/>
      <c r="G6" s="28"/>
      <c r="H6" s="7"/>
      <c r="I6" s="74"/>
    </row>
    <row r="7" spans="1:9" x14ac:dyDescent="0.25">
      <c r="A7" s="23" t="s">
        <v>2528</v>
      </c>
      <c r="B7" s="24" t="s">
        <v>1465</v>
      </c>
      <c r="C7" s="465"/>
      <c r="D7" s="461"/>
      <c r="E7" s="28"/>
      <c r="F7" s="28"/>
      <c r="G7" s="28"/>
      <c r="H7" s="7"/>
      <c r="I7" s="74"/>
    </row>
    <row r="8" spans="1:9" x14ac:dyDescent="0.25">
      <c r="A8" s="23" t="s">
        <v>2529</v>
      </c>
      <c r="B8" s="24" t="s">
        <v>1466</v>
      </c>
      <c r="C8" s="465"/>
      <c r="D8" s="461"/>
      <c r="E8" s="28"/>
      <c r="F8" s="28"/>
      <c r="G8" s="28"/>
      <c r="H8" s="7"/>
      <c r="I8" s="74"/>
    </row>
    <row r="9" spans="1:9" x14ac:dyDescent="0.25">
      <c r="A9" s="23" t="s">
        <v>2530</v>
      </c>
      <c r="B9" s="24" t="s">
        <v>1467</v>
      </c>
      <c r="C9" s="465"/>
      <c r="D9" s="461"/>
      <c r="E9" s="28"/>
      <c r="F9" s="28"/>
      <c r="G9" s="28"/>
      <c r="H9" s="7"/>
      <c r="I9" s="74"/>
    </row>
    <row r="10" spans="1:9" x14ac:dyDescent="0.25">
      <c r="A10" s="23" t="s">
        <v>2531</v>
      </c>
      <c r="B10" s="24" t="s">
        <v>1468</v>
      </c>
      <c r="C10" s="465"/>
      <c r="D10" s="461"/>
      <c r="E10" s="28"/>
      <c r="F10" s="28"/>
      <c r="G10" s="28"/>
      <c r="H10" s="7"/>
      <c r="I10" s="74"/>
    </row>
    <row r="11" spans="1:9" x14ac:dyDescent="0.25">
      <c r="A11" s="23" t="s">
        <v>2532</v>
      </c>
      <c r="B11" s="24" t="s">
        <v>1469</v>
      </c>
      <c r="C11" s="465"/>
      <c r="D11" s="461"/>
      <c r="E11" s="28"/>
      <c r="F11" s="28"/>
      <c r="G11" s="28"/>
      <c r="H11" s="7"/>
      <c r="I11" s="74"/>
    </row>
    <row r="12" spans="1:9" x14ac:dyDescent="0.25">
      <c r="A12" s="23" t="s">
        <v>2533</v>
      </c>
      <c r="B12" s="24" t="s">
        <v>1470</v>
      </c>
      <c r="C12" s="465"/>
      <c r="D12" s="461"/>
      <c r="E12" s="28"/>
      <c r="F12" s="28"/>
      <c r="G12" s="28"/>
      <c r="H12" s="7"/>
      <c r="I12" s="74"/>
    </row>
    <row r="13" spans="1:9" x14ac:dyDescent="0.25">
      <c r="A13" s="23" t="s">
        <v>2534</v>
      </c>
      <c r="B13" s="24" t="s">
        <v>1471</v>
      </c>
      <c r="C13" s="465"/>
      <c r="D13" s="461"/>
      <c r="E13" s="28"/>
      <c r="F13" s="28"/>
      <c r="G13" s="28"/>
      <c r="H13" s="7"/>
      <c r="I13" s="74"/>
    </row>
    <row r="14" spans="1:9" x14ac:dyDescent="0.25">
      <c r="A14" s="23" t="s">
        <v>2535</v>
      </c>
      <c r="B14" s="24" t="s">
        <v>1472</v>
      </c>
      <c r="C14" s="465"/>
      <c r="D14" s="461"/>
      <c r="E14" s="28"/>
      <c r="F14" s="28"/>
      <c r="G14" s="28"/>
      <c r="H14" s="7"/>
      <c r="I14" s="74"/>
    </row>
    <row r="15" spans="1:9" x14ac:dyDescent="0.25">
      <c r="A15" s="23" t="s">
        <v>2536</v>
      </c>
      <c r="B15" s="24" t="s">
        <v>1473</v>
      </c>
      <c r="C15" s="465"/>
      <c r="D15" s="461"/>
      <c r="E15" s="28"/>
      <c r="F15" s="28"/>
      <c r="G15" s="28"/>
      <c r="H15" s="7"/>
      <c r="I15" s="74"/>
    </row>
    <row r="16" spans="1:9" x14ac:dyDescent="0.25">
      <c r="A16" s="23" t="s">
        <v>2537</v>
      </c>
      <c r="B16" s="24" t="s">
        <v>1474</v>
      </c>
      <c r="C16" s="465"/>
      <c r="D16" s="461"/>
      <c r="E16" s="28"/>
      <c r="F16" s="28"/>
      <c r="G16" s="28"/>
      <c r="H16" s="7"/>
      <c r="I16" s="74"/>
    </row>
    <row r="17" spans="1:9" x14ac:dyDescent="0.25">
      <c r="A17" s="23" t="s">
        <v>2538</v>
      </c>
      <c r="B17" s="24" t="s">
        <v>1475</v>
      </c>
      <c r="C17" s="465"/>
      <c r="D17" s="461"/>
      <c r="E17" s="28"/>
      <c r="F17" s="28"/>
      <c r="G17" s="28"/>
      <c r="H17" s="7"/>
      <c r="I17" s="74"/>
    </row>
    <row r="18" spans="1:9" x14ac:dyDescent="0.25">
      <c r="A18" s="23" t="s">
        <v>2539</v>
      </c>
      <c r="B18" s="24" t="s">
        <v>1476</v>
      </c>
      <c r="C18" s="465"/>
      <c r="D18" s="461"/>
      <c r="E18" s="28"/>
      <c r="F18" s="28"/>
      <c r="G18" s="28"/>
      <c r="H18" s="7"/>
      <c r="I18" s="74"/>
    </row>
    <row r="19" spans="1:9" x14ac:dyDescent="0.25">
      <c r="A19" s="23" t="s">
        <v>2540</v>
      </c>
      <c r="B19" s="24" t="s">
        <v>1477</v>
      </c>
      <c r="C19" s="465"/>
      <c r="D19" s="461"/>
      <c r="E19" s="28"/>
      <c r="F19" s="28"/>
      <c r="G19" s="28"/>
      <c r="H19" s="7"/>
      <c r="I19" s="74"/>
    </row>
    <row r="20" spans="1:9" x14ac:dyDescent="0.25">
      <c r="A20" s="23" t="s">
        <v>2541</v>
      </c>
      <c r="B20" s="24" t="s">
        <v>1478</v>
      </c>
      <c r="C20" s="465"/>
      <c r="D20" s="461"/>
      <c r="E20" s="28"/>
      <c r="F20" s="28"/>
      <c r="G20" s="28"/>
      <c r="H20" s="7"/>
      <c r="I20" s="74"/>
    </row>
    <row r="21" spans="1:9" x14ac:dyDescent="0.25">
      <c r="A21" s="23" t="s">
        <v>2542</v>
      </c>
      <c r="B21" s="24" t="s">
        <v>1479</v>
      </c>
      <c r="C21" s="465"/>
      <c r="D21" s="461"/>
      <c r="E21" s="28"/>
      <c r="F21" s="28"/>
      <c r="G21" s="28"/>
      <c r="H21" s="7"/>
      <c r="I21" s="74"/>
    </row>
    <row r="22" spans="1:9" x14ac:dyDescent="0.25">
      <c r="A22" s="23" t="s">
        <v>2543</v>
      </c>
      <c r="B22" s="24" t="s">
        <v>1480</v>
      </c>
      <c r="C22" s="465"/>
      <c r="D22" s="461"/>
      <c r="E22" s="28"/>
      <c r="F22" s="28"/>
      <c r="G22" s="28"/>
      <c r="H22" s="7"/>
      <c r="I22" s="74"/>
    </row>
    <row r="23" spans="1:9" x14ac:dyDescent="0.25">
      <c r="A23" s="23" t="s">
        <v>2544</v>
      </c>
      <c r="B23" s="24" t="s">
        <v>1481</v>
      </c>
      <c r="C23" s="465"/>
      <c r="D23" s="461"/>
      <c r="E23" s="28"/>
      <c r="F23" s="28"/>
      <c r="G23" s="28"/>
      <c r="H23" s="7"/>
      <c r="I23" s="74"/>
    </row>
    <row r="24" spans="1:9" x14ac:dyDescent="0.25">
      <c r="A24" s="23" t="s">
        <v>2545</v>
      </c>
      <c r="B24" s="24" t="s">
        <v>1482</v>
      </c>
      <c r="C24" s="465"/>
      <c r="D24" s="461"/>
      <c r="E24" s="28"/>
      <c r="F24" s="28"/>
      <c r="G24" s="28"/>
      <c r="H24" s="7"/>
      <c r="I24" s="74"/>
    </row>
    <row r="25" spans="1:9" x14ac:dyDescent="0.25">
      <c r="A25" s="23" t="s">
        <v>2546</v>
      </c>
      <c r="B25" s="24" t="s">
        <v>1483</v>
      </c>
      <c r="C25" s="465"/>
      <c r="D25" s="461"/>
      <c r="E25" s="28"/>
      <c r="F25" s="28"/>
      <c r="G25" s="28"/>
      <c r="H25" s="7"/>
      <c r="I25" s="74"/>
    </row>
    <row r="26" spans="1:9" x14ac:dyDescent="0.25">
      <c r="A26" s="23" t="s">
        <v>2547</v>
      </c>
      <c r="B26" s="24" t="s">
        <v>1484</v>
      </c>
      <c r="C26" s="465"/>
      <c r="D26" s="461"/>
      <c r="E26" s="28"/>
      <c r="F26" s="28"/>
      <c r="G26" s="28"/>
      <c r="H26" s="7"/>
      <c r="I26" s="74"/>
    </row>
    <row r="27" spans="1:9" x14ac:dyDescent="0.25">
      <c r="A27" s="23" t="s">
        <v>2548</v>
      </c>
      <c r="B27" s="24" t="s">
        <v>1485</v>
      </c>
      <c r="C27" s="465"/>
      <c r="D27" s="461"/>
      <c r="E27" s="28"/>
      <c r="F27" s="28"/>
      <c r="G27" s="28"/>
      <c r="H27" s="7"/>
      <c r="I27" s="74"/>
    </row>
    <row r="28" spans="1:9" x14ac:dyDescent="0.25">
      <c r="A28" s="23" t="s">
        <v>2549</v>
      </c>
      <c r="B28" s="24" t="s">
        <v>1486</v>
      </c>
      <c r="C28" s="465"/>
      <c r="D28" s="461"/>
      <c r="E28" s="28"/>
      <c r="F28" s="28"/>
      <c r="G28" s="28"/>
      <c r="H28" s="7"/>
      <c r="I28" s="74"/>
    </row>
    <row r="29" spans="1:9" x14ac:dyDescent="0.25">
      <c r="A29" s="23" t="s">
        <v>2550</v>
      </c>
      <c r="B29" s="24" t="s">
        <v>1487</v>
      </c>
      <c r="C29" s="465"/>
      <c r="D29" s="461"/>
      <c r="E29" s="28"/>
      <c r="F29" s="28"/>
      <c r="G29" s="28"/>
      <c r="H29" s="7"/>
      <c r="I29" s="74"/>
    </row>
    <row r="30" spans="1:9" x14ac:dyDescent="0.25">
      <c r="A30" s="23" t="s">
        <v>2551</v>
      </c>
      <c r="B30" s="24" t="s">
        <v>1488</v>
      </c>
      <c r="C30" s="465"/>
      <c r="D30" s="461"/>
      <c r="E30" s="28"/>
      <c r="F30" s="28"/>
      <c r="G30" s="28"/>
      <c r="H30" s="7"/>
      <c r="I30" s="74"/>
    </row>
    <row r="31" spans="1:9" x14ac:dyDescent="0.25">
      <c r="A31" s="23" t="s">
        <v>2552</v>
      </c>
      <c r="B31" s="24" t="s">
        <v>1489</v>
      </c>
      <c r="C31" s="465"/>
      <c r="D31" s="461"/>
      <c r="E31" s="28"/>
      <c r="F31" s="28"/>
      <c r="G31" s="28"/>
      <c r="H31" s="7"/>
      <c r="I31" s="74"/>
    </row>
    <row r="32" spans="1:9" x14ac:dyDescent="0.25">
      <c r="A32" s="23" t="s">
        <v>2553</v>
      </c>
      <c r="B32" s="24" t="s">
        <v>1490</v>
      </c>
      <c r="C32" s="465"/>
      <c r="D32" s="461"/>
      <c r="E32" s="28"/>
      <c r="F32" s="28"/>
      <c r="G32" s="28"/>
      <c r="H32" s="7"/>
      <c r="I32" s="74"/>
    </row>
    <row r="33" spans="1:9" x14ac:dyDescent="0.25">
      <c r="A33" s="23" t="s">
        <v>2554</v>
      </c>
      <c r="B33" s="24" t="s">
        <v>1491</v>
      </c>
      <c r="C33" s="465"/>
      <c r="D33" s="461"/>
      <c r="E33" s="28"/>
      <c r="F33" s="28"/>
      <c r="G33" s="28"/>
      <c r="H33" s="7"/>
      <c r="I33" s="74"/>
    </row>
    <row r="34" spans="1:9" x14ac:dyDescent="0.25">
      <c r="A34" s="23" t="s">
        <v>2555</v>
      </c>
      <c r="B34" s="24" t="s">
        <v>1492</v>
      </c>
      <c r="C34" s="465"/>
      <c r="D34" s="461"/>
      <c r="E34" s="28"/>
      <c r="F34" s="28"/>
      <c r="G34" s="28"/>
      <c r="H34" s="7"/>
      <c r="I34" s="74"/>
    </row>
    <row r="35" spans="1:9" x14ac:dyDescent="0.25">
      <c r="A35" s="23" t="s">
        <v>2556</v>
      </c>
      <c r="B35" s="24" t="s">
        <v>1493</v>
      </c>
      <c r="C35" s="465"/>
      <c r="D35" s="461"/>
      <c r="E35" s="28"/>
      <c r="F35" s="28"/>
      <c r="G35" s="28"/>
      <c r="H35" s="7"/>
      <c r="I35" s="74"/>
    </row>
    <row r="36" spans="1:9" x14ac:dyDescent="0.25">
      <c r="A36" s="23" t="s">
        <v>2557</v>
      </c>
      <c r="B36" s="24" t="s">
        <v>1494</v>
      </c>
      <c r="C36" s="465"/>
      <c r="D36" s="461"/>
      <c r="E36" s="28"/>
      <c r="F36" s="28"/>
      <c r="G36" s="28"/>
      <c r="H36" s="7"/>
      <c r="I36" s="74"/>
    </row>
    <row r="37" spans="1:9" x14ac:dyDescent="0.25">
      <c r="A37" s="23" t="s">
        <v>2558</v>
      </c>
      <c r="B37" s="24" t="s">
        <v>1495</v>
      </c>
      <c r="C37" s="465"/>
      <c r="D37" s="461"/>
      <c r="E37" s="28"/>
      <c r="F37" s="28"/>
      <c r="G37" s="28"/>
      <c r="H37" s="7"/>
      <c r="I37" s="74"/>
    </row>
    <row r="38" spans="1:9" x14ac:dyDescent="0.25">
      <c r="A38" s="23" t="s">
        <v>2559</v>
      </c>
      <c r="B38" s="24" t="s">
        <v>1496</v>
      </c>
      <c r="C38" s="465"/>
      <c r="D38" s="461"/>
      <c r="E38" s="28"/>
      <c r="F38" s="28"/>
      <c r="G38" s="28"/>
      <c r="H38" s="7"/>
      <c r="I38" s="74"/>
    </row>
    <row r="39" spans="1:9" x14ac:dyDescent="0.25">
      <c r="A39" s="23" t="s">
        <v>2560</v>
      </c>
      <c r="B39" s="24" t="s">
        <v>1497</v>
      </c>
      <c r="C39" s="465"/>
      <c r="D39" s="461"/>
      <c r="E39" s="28"/>
      <c r="F39" s="28"/>
      <c r="G39" s="28"/>
      <c r="H39" s="7"/>
      <c r="I39" s="74"/>
    </row>
    <row r="40" spans="1:9" x14ac:dyDescent="0.25">
      <c r="A40" s="23" t="s">
        <v>2561</v>
      </c>
      <c r="B40" s="24" t="s">
        <v>1498</v>
      </c>
      <c r="C40" s="465"/>
      <c r="D40" s="461"/>
      <c r="E40" s="28"/>
      <c r="F40" s="28"/>
      <c r="G40" s="28"/>
      <c r="H40" s="7"/>
      <c r="I40" s="74"/>
    </row>
    <row r="41" spans="1:9" x14ac:dyDescent="0.25">
      <c r="A41" s="23" t="s">
        <v>2562</v>
      </c>
      <c r="B41" s="24" t="s">
        <v>1499</v>
      </c>
      <c r="C41" s="465"/>
      <c r="D41" s="461"/>
      <c r="E41" s="28"/>
      <c r="F41" s="28"/>
      <c r="G41" s="28"/>
      <c r="H41" s="7"/>
      <c r="I41" s="74"/>
    </row>
    <row r="42" spans="1:9" x14ac:dyDescent="0.25">
      <c r="A42" s="23" t="s">
        <v>2563</v>
      </c>
      <c r="B42" s="24" t="s">
        <v>1500</v>
      </c>
      <c r="C42" s="465"/>
      <c r="D42" s="461"/>
      <c r="E42" s="28"/>
      <c r="F42" s="28"/>
      <c r="G42" s="28"/>
      <c r="H42" s="7"/>
      <c r="I42" s="74"/>
    </row>
    <row r="43" spans="1:9" x14ac:dyDescent="0.25">
      <c r="A43" s="23" t="s">
        <v>2564</v>
      </c>
      <c r="B43" s="24" t="s">
        <v>1501</v>
      </c>
      <c r="C43" s="465"/>
      <c r="D43" s="461"/>
      <c r="E43" s="28"/>
      <c r="F43" s="28"/>
      <c r="G43" s="28"/>
      <c r="H43" s="7"/>
      <c r="I43" s="74"/>
    </row>
    <row r="44" spans="1:9" x14ac:dyDescent="0.25">
      <c r="A44" s="23" t="s">
        <v>2565</v>
      </c>
      <c r="B44" s="24" t="s">
        <v>1502</v>
      </c>
      <c r="C44" s="465"/>
      <c r="D44" s="461"/>
      <c r="E44" s="28"/>
      <c r="F44" s="28"/>
      <c r="G44" s="28"/>
      <c r="H44" s="7"/>
      <c r="I44" s="74"/>
    </row>
    <row r="45" spans="1:9" x14ac:dyDescent="0.25">
      <c r="A45" s="23" t="s">
        <v>2566</v>
      </c>
      <c r="B45" s="24" t="s">
        <v>1503</v>
      </c>
      <c r="C45" s="465"/>
      <c r="D45" s="461"/>
      <c r="E45" s="28"/>
      <c r="F45" s="28"/>
      <c r="G45" s="28"/>
      <c r="H45" s="7"/>
      <c r="I45" s="74"/>
    </row>
    <row r="46" spans="1:9" x14ac:dyDescent="0.25">
      <c r="A46" s="23" t="s">
        <v>2567</v>
      </c>
      <c r="B46" s="24" t="s">
        <v>1504</v>
      </c>
      <c r="C46" s="465"/>
      <c r="D46" s="461"/>
      <c r="E46" s="28"/>
      <c r="F46" s="28"/>
      <c r="G46" s="28"/>
      <c r="H46" s="7"/>
      <c r="I46" s="74"/>
    </row>
    <row r="47" spans="1:9" x14ac:dyDescent="0.25">
      <c r="A47" s="23" t="s">
        <v>2568</v>
      </c>
      <c r="B47" s="24" t="s">
        <v>1505</v>
      </c>
      <c r="C47" s="465"/>
      <c r="D47" s="461"/>
      <c r="E47" s="28"/>
      <c r="F47" s="28"/>
      <c r="G47" s="28"/>
      <c r="H47" s="7"/>
      <c r="I47" s="74"/>
    </row>
    <row r="48" spans="1:9" x14ac:dyDescent="0.25">
      <c r="A48" s="23" t="s">
        <v>2569</v>
      </c>
      <c r="B48" s="24" t="s">
        <v>1506</v>
      </c>
      <c r="C48" s="465"/>
      <c r="D48" s="461"/>
      <c r="E48" s="28"/>
      <c r="F48" s="28"/>
      <c r="G48" s="28"/>
      <c r="H48" s="7"/>
      <c r="I48" s="74"/>
    </row>
    <row r="49" spans="1:9" x14ac:dyDescent="0.25">
      <c r="A49" s="23" t="s">
        <v>2570</v>
      </c>
      <c r="B49" s="24" t="s">
        <v>1507</v>
      </c>
      <c r="C49" s="465"/>
      <c r="D49" s="461"/>
      <c r="E49" s="28"/>
      <c r="F49" s="28"/>
      <c r="G49" s="28"/>
      <c r="H49" s="7"/>
      <c r="I49" s="74"/>
    </row>
    <row r="50" spans="1:9" x14ac:dyDescent="0.25">
      <c r="A50" s="23" t="s">
        <v>2571</v>
      </c>
      <c r="B50" s="24" t="s">
        <v>1508</v>
      </c>
      <c r="C50" s="465"/>
      <c r="D50" s="461"/>
      <c r="E50" s="28"/>
      <c r="F50" s="28"/>
      <c r="G50" s="28"/>
      <c r="H50" s="7"/>
      <c r="I50" s="74"/>
    </row>
    <row r="51" spans="1:9" x14ac:dyDescent="0.25">
      <c r="A51" s="23" t="s">
        <v>2572</v>
      </c>
      <c r="B51" s="24" t="s">
        <v>1509</v>
      </c>
      <c r="C51" s="465"/>
      <c r="D51" s="461"/>
      <c r="E51" s="28"/>
      <c r="F51" s="28"/>
      <c r="G51" s="28"/>
      <c r="H51" s="7"/>
      <c r="I51" s="74"/>
    </row>
    <row r="52" spans="1:9" x14ac:dyDescent="0.25">
      <c r="A52" s="23" t="s">
        <v>2573</v>
      </c>
      <c r="B52" s="24" t="s">
        <v>1510</v>
      </c>
      <c r="C52" s="465"/>
      <c r="D52" s="461"/>
      <c r="E52" s="28"/>
      <c r="F52" s="28"/>
      <c r="G52" s="28"/>
      <c r="H52" s="7"/>
      <c r="I52" s="74"/>
    </row>
    <row r="53" spans="1:9" x14ac:dyDescent="0.25">
      <c r="A53" s="23" t="s">
        <v>2574</v>
      </c>
      <c r="B53" s="24" t="s">
        <v>1511</v>
      </c>
      <c r="C53" s="465"/>
      <c r="D53" s="461"/>
      <c r="E53" s="28"/>
      <c r="F53" s="28"/>
      <c r="G53" s="28"/>
      <c r="H53" s="7"/>
      <c r="I53" s="74"/>
    </row>
    <row r="54" spans="1:9" x14ac:dyDescent="0.25">
      <c r="A54" s="23" t="s">
        <v>2575</v>
      </c>
      <c r="B54" s="24" t="s">
        <v>1512</v>
      </c>
      <c r="C54" s="465"/>
      <c r="D54" s="461"/>
      <c r="E54" s="28"/>
      <c r="F54" s="28"/>
      <c r="G54" s="28"/>
      <c r="H54" s="7"/>
      <c r="I54" s="74"/>
    </row>
    <row r="55" spans="1:9" x14ac:dyDescent="0.25">
      <c r="A55" s="23" t="s">
        <v>2576</v>
      </c>
      <c r="B55" s="24" t="s">
        <v>1513</v>
      </c>
      <c r="C55" s="465"/>
      <c r="D55" s="461"/>
      <c r="E55" s="28"/>
      <c r="F55" s="28"/>
      <c r="G55" s="28"/>
      <c r="H55" s="7"/>
      <c r="I55" s="74"/>
    </row>
    <row r="56" spans="1:9" x14ac:dyDescent="0.25">
      <c r="A56" s="23" t="s">
        <v>2577</v>
      </c>
      <c r="B56" s="24" t="s">
        <v>1514</v>
      </c>
      <c r="C56" s="465"/>
      <c r="D56" s="461"/>
      <c r="E56" s="28"/>
      <c r="F56" s="28"/>
      <c r="G56" s="28"/>
      <c r="H56" s="7"/>
      <c r="I56" s="74"/>
    </row>
    <row r="57" spans="1:9" x14ac:dyDescent="0.25">
      <c r="A57" s="23" t="s">
        <v>2578</v>
      </c>
      <c r="B57" s="24" t="s">
        <v>1515</v>
      </c>
      <c r="C57" s="465"/>
      <c r="D57" s="461"/>
      <c r="E57" s="28"/>
      <c r="F57" s="28"/>
      <c r="G57" s="28"/>
      <c r="H57" s="7"/>
      <c r="I57" s="74"/>
    </row>
    <row r="58" spans="1:9" x14ac:dyDescent="0.25">
      <c r="A58" s="23" t="s">
        <v>2579</v>
      </c>
      <c r="B58" s="24" t="s">
        <v>1516</v>
      </c>
      <c r="C58" s="465"/>
      <c r="D58" s="461"/>
      <c r="E58" s="28"/>
      <c r="F58" s="28"/>
      <c r="G58" s="28"/>
      <c r="H58" s="7"/>
      <c r="I58" s="74"/>
    </row>
    <row r="59" spans="1:9" x14ac:dyDescent="0.25">
      <c r="A59" s="23" t="s">
        <v>2580</v>
      </c>
      <c r="B59" s="24" t="s">
        <v>1517</v>
      </c>
      <c r="C59" s="465"/>
      <c r="D59" s="461"/>
      <c r="E59" s="28"/>
      <c r="F59" s="28"/>
      <c r="G59" s="28"/>
      <c r="H59" s="7"/>
      <c r="I59" s="74"/>
    </row>
    <row r="60" spans="1:9" x14ac:dyDescent="0.25">
      <c r="A60" s="23" t="s">
        <v>2581</v>
      </c>
      <c r="B60" s="24" t="s">
        <v>1518</v>
      </c>
      <c r="C60" s="465"/>
      <c r="D60" s="461"/>
      <c r="E60" s="28"/>
      <c r="F60" s="28"/>
      <c r="G60" s="28"/>
      <c r="H60" s="7"/>
      <c r="I60" s="74"/>
    </row>
    <row r="61" spans="1:9" x14ac:dyDescent="0.25">
      <c r="A61" s="23" t="s">
        <v>2582</v>
      </c>
      <c r="B61" s="24" t="s">
        <v>1519</v>
      </c>
      <c r="C61" s="465"/>
      <c r="D61" s="461"/>
      <c r="E61" s="28"/>
      <c r="F61" s="28"/>
      <c r="G61" s="28"/>
      <c r="H61" s="7"/>
      <c r="I61" s="74"/>
    </row>
    <row r="62" spans="1:9" x14ac:dyDescent="0.25">
      <c r="A62" s="23" t="s">
        <v>2583</v>
      </c>
      <c r="B62" s="24" t="s">
        <v>1520</v>
      </c>
      <c r="C62" s="465"/>
      <c r="D62" s="461"/>
      <c r="E62" s="28"/>
      <c r="F62" s="28"/>
      <c r="G62" s="28"/>
      <c r="H62" s="7"/>
      <c r="I62" s="74"/>
    </row>
    <row r="63" spans="1:9" x14ac:dyDescent="0.25">
      <c r="A63" s="23" t="s">
        <v>2584</v>
      </c>
      <c r="B63" s="24" t="s">
        <v>1521</v>
      </c>
      <c r="C63" s="465"/>
      <c r="D63" s="461"/>
      <c r="E63" s="28"/>
      <c r="F63" s="28"/>
      <c r="G63" s="28"/>
      <c r="H63" s="7"/>
      <c r="I63" s="74"/>
    </row>
    <row r="64" spans="1:9" x14ac:dyDescent="0.25">
      <c r="A64" s="23" t="s">
        <v>2585</v>
      </c>
      <c r="B64" s="24" t="s">
        <v>1522</v>
      </c>
      <c r="C64" s="465"/>
      <c r="D64" s="461"/>
      <c r="E64" s="28"/>
      <c r="F64" s="28"/>
      <c r="G64" s="28"/>
      <c r="H64" s="7"/>
      <c r="I64" s="74"/>
    </row>
    <row r="65" spans="1:9" x14ac:dyDescent="0.25">
      <c r="A65" s="23" t="s">
        <v>2586</v>
      </c>
      <c r="B65" s="24" t="s">
        <v>1523</v>
      </c>
      <c r="C65" s="465"/>
      <c r="D65" s="461"/>
      <c r="E65" s="28"/>
      <c r="F65" s="28"/>
      <c r="G65" s="28"/>
      <c r="H65" s="7"/>
      <c r="I65" s="74"/>
    </row>
    <row r="66" spans="1:9" x14ac:dyDescent="0.25">
      <c r="A66" s="23" t="s">
        <v>2893</v>
      </c>
      <c r="B66" s="24" t="s">
        <v>2895</v>
      </c>
      <c r="C66" s="465"/>
      <c r="D66" s="461"/>
      <c r="E66" s="28"/>
      <c r="F66" s="28"/>
      <c r="G66" s="28"/>
      <c r="H66" s="7"/>
      <c r="I66" s="74"/>
    </row>
    <row r="67" spans="1:9" ht="15.75" thickBot="1" x14ac:dyDescent="0.3">
      <c r="A67" s="23" t="s">
        <v>2894</v>
      </c>
      <c r="B67" s="24" t="s">
        <v>2896</v>
      </c>
      <c r="C67" s="465"/>
      <c r="D67" s="463"/>
      <c r="E67" s="30"/>
      <c r="F67" s="30"/>
      <c r="G67" s="30"/>
      <c r="H67" s="9"/>
      <c r="I67" s="74"/>
    </row>
    <row r="68" spans="1:9" x14ac:dyDescent="0.25">
      <c r="A68" s="244"/>
      <c r="B68" s="244"/>
      <c r="C68" s="244"/>
      <c r="D68" s="244"/>
      <c r="E68" s="244"/>
      <c r="F68" s="244"/>
      <c r="G68" s="244"/>
      <c r="H68" s="244"/>
      <c r="I68" s="244"/>
    </row>
  </sheetData>
  <sheetProtection sheet="1" objects="1" scenarios="1" formatCells="0" formatColumns="0" formatRows="0" selectLockedCells="1"/>
  <dataValidations count="3">
    <dataValidation type="decimal" allowBlank="1" showInputMessage="1" showErrorMessage="1" errorTitle="Invalid percentage" error="outside permitted range of_x000a_0 to +1,000%" promptTitle="Percentage in range" prompt="Must be a percentage between 0 and 1,000% - enter 1,000% if exceeds maximum" sqref="D3:D67" xr:uid="{00000000-0002-0000-3300-000000000000}">
      <formula1>0</formula1>
      <formula2>10</formula2>
    </dataValidation>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E3:H67" xr:uid="{00000000-0002-0000-3300-000001000000}">
      <formula1>-1000000000</formula1>
      <formula2>1000000000</formula2>
    </dataValidation>
    <dataValidation type="date" allowBlank="1" showInputMessage="1" showErrorMessage="1" errorTitle="Invalid date" error="Date not in range 1/1/2019 to 31/12/2050" promptTitle="Date in range" prompt="Must be a date between 1/1/2019 and 31/12/2050" sqref="C3:C67" xr:uid="{00000000-0002-0000-3300-000002000000}">
      <formula1>43466</formula1>
      <formula2>55153</formula2>
    </dataValidation>
  </dataValidation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3"/>
  <dimension ref="A1:J68"/>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RowHeight="15" x14ac:dyDescent="0.25"/>
  <cols>
    <col min="1" max="1" width="9.140625" customWidth="1"/>
    <col min="2" max="2" width="24.140625" bestFit="1" customWidth="1"/>
    <col min="3" max="7" width="17.28515625" customWidth="1"/>
    <col min="8" max="8" width="19" customWidth="1"/>
    <col min="9" max="9" width="17.28515625" customWidth="1"/>
  </cols>
  <sheetData>
    <row r="1" spans="1:10" ht="15.75" thickBot="1" x14ac:dyDescent="0.3">
      <c r="A1" s="96" t="s">
        <v>1</v>
      </c>
      <c r="B1" s="381" t="s">
        <v>2874</v>
      </c>
      <c r="C1" s="74"/>
      <c r="D1" s="74"/>
      <c r="E1" s="74"/>
      <c r="F1" s="74"/>
      <c r="G1" s="74"/>
      <c r="H1" s="74"/>
      <c r="I1" s="74"/>
      <c r="J1" s="74"/>
    </row>
    <row r="2" spans="1:10" s="398" customFormat="1" ht="45.75" thickBot="1" x14ac:dyDescent="0.3">
      <c r="A2" s="395" t="s">
        <v>0</v>
      </c>
      <c r="B2" s="460" t="s">
        <v>6</v>
      </c>
      <c r="C2" s="459" t="s">
        <v>1456</v>
      </c>
      <c r="D2" s="445" t="s">
        <v>184</v>
      </c>
      <c r="E2" s="445" t="s">
        <v>48</v>
      </c>
      <c r="F2" s="445" t="s">
        <v>1457</v>
      </c>
      <c r="G2" s="445" t="s">
        <v>1458</v>
      </c>
      <c r="H2" s="445" t="s">
        <v>1459</v>
      </c>
      <c r="I2" s="446" t="s">
        <v>1460</v>
      </c>
      <c r="J2" s="397"/>
    </row>
    <row r="3" spans="1:10" x14ac:dyDescent="0.25">
      <c r="A3" s="23" t="s">
        <v>2587</v>
      </c>
      <c r="B3" s="24" t="s">
        <v>1461</v>
      </c>
      <c r="C3" s="464"/>
      <c r="D3" s="791"/>
      <c r="E3" s="792"/>
      <c r="F3" s="792"/>
      <c r="G3" s="792"/>
      <c r="H3" s="792"/>
      <c r="I3" s="793"/>
      <c r="J3" s="74"/>
    </row>
    <row r="4" spans="1:10" x14ac:dyDescent="0.25">
      <c r="A4" s="23" t="s">
        <v>2588</v>
      </c>
      <c r="B4" s="24" t="s">
        <v>1462</v>
      </c>
      <c r="C4" s="465"/>
      <c r="D4" s="794"/>
      <c r="E4" s="795"/>
      <c r="F4" s="795"/>
      <c r="G4" s="795"/>
      <c r="H4" s="795"/>
      <c r="I4" s="796"/>
      <c r="J4" s="74"/>
    </row>
    <row r="5" spans="1:10" x14ac:dyDescent="0.25">
      <c r="A5" s="23" t="s">
        <v>2589</v>
      </c>
      <c r="B5" s="24" t="s">
        <v>1463</v>
      </c>
      <c r="C5" s="465"/>
      <c r="D5" s="794"/>
      <c r="E5" s="795"/>
      <c r="F5" s="795"/>
      <c r="G5" s="795"/>
      <c r="H5" s="795"/>
      <c r="I5" s="796"/>
      <c r="J5" s="74"/>
    </row>
    <row r="6" spans="1:10" x14ac:dyDescent="0.25">
      <c r="A6" s="23" t="s">
        <v>2590</v>
      </c>
      <c r="B6" s="24" t="s">
        <v>1464</v>
      </c>
      <c r="C6" s="465"/>
      <c r="D6" s="794"/>
      <c r="E6" s="795"/>
      <c r="F6" s="795"/>
      <c r="G6" s="795"/>
      <c r="H6" s="795"/>
      <c r="I6" s="796"/>
      <c r="J6" s="74"/>
    </row>
    <row r="7" spans="1:10" x14ac:dyDescent="0.25">
      <c r="A7" s="23" t="s">
        <v>2591</v>
      </c>
      <c r="B7" s="24" t="s">
        <v>1465</v>
      </c>
      <c r="C7" s="465"/>
      <c r="D7" s="794"/>
      <c r="E7" s="795"/>
      <c r="F7" s="795"/>
      <c r="G7" s="795"/>
      <c r="H7" s="795"/>
      <c r="I7" s="796"/>
      <c r="J7" s="74"/>
    </row>
    <row r="8" spans="1:10" x14ac:dyDescent="0.25">
      <c r="A8" s="23" t="s">
        <v>2592</v>
      </c>
      <c r="B8" s="24" t="s">
        <v>1466</v>
      </c>
      <c r="C8" s="465"/>
      <c r="D8" s="794"/>
      <c r="E8" s="795"/>
      <c r="F8" s="795"/>
      <c r="G8" s="795"/>
      <c r="H8" s="795"/>
      <c r="I8" s="796"/>
      <c r="J8" s="74"/>
    </row>
    <row r="9" spans="1:10" x14ac:dyDescent="0.25">
      <c r="A9" s="23" t="s">
        <v>2593</v>
      </c>
      <c r="B9" s="24" t="s">
        <v>1467</v>
      </c>
      <c r="C9" s="465"/>
      <c r="D9" s="794"/>
      <c r="E9" s="795"/>
      <c r="F9" s="795"/>
      <c r="G9" s="795"/>
      <c r="H9" s="795"/>
      <c r="I9" s="796"/>
      <c r="J9" s="74"/>
    </row>
    <row r="10" spans="1:10" x14ac:dyDescent="0.25">
      <c r="A10" s="23" t="s">
        <v>2594</v>
      </c>
      <c r="B10" s="24" t="s">
        <v>1468</v>
      </c>
      <c r="C10" s="465"/>
      <c r="D10" s="794"/>
      <c r="E10" s="795"/>
      <c r="F10" s="795"/>
      <c r="G10" s="795"/>
      <c r="H10" s="795"/>
      <c r="I10" s="796"/>
      <c r="J10" s="74"/>
    </row>
    <row r="11" spans="1:10" x14ac:dyDescent="0.25">
      <c r="A11" s="23" t="s">
        <v>2595</v>
      </c>
      <c r="B11" s="24" t="s">
        <v>1469</v>
      </c>
      <c r="C11" s="465"/>
      <c r="D11" s="794"/>
      <c r="E11" s="795"/>
      <c r="F11" s="795"/>
      <c r="G11" s="795"/>
      <c r="H11" s="795"/>
      <c r="I11" s="796"/>
      <c r="J11" s="74"/>
    </row>
    <row r="12" spans="1:10" x14ac:dyDescent="0.25">
      <c r="A12" s="23" t="s">
        <v>2596</v>
      </c>
      <c r="B12" s="24" t="s">
        <v>1470</v>
      </c>
      <c r="C12" s="465"/>
      <c r="D12" s="794"/>
      <c r="E12" s="795"/>
      <c r="F12" s="795"/>
      <c r="G12" s="795"/>
      <c r="H12" s="795"/>
      <c r="I12" s="796"/>
      <c r="J12" s="74"/>
    </row>
    <row r="13" spans="1:10" x14ac:dyDescent="0.25">
      <c r="A13" s="23" t="s">
        <v>2597</v>
      </c>
      <c r="B13" s="24" t="s">
        <v>1471</v>
      </c>
      <c r="C13" s="465"/>
      <c r="D13" s="794"/>
      <c r="E13" s="795"/>
      <c r="F13" s="795"/>
      <c r="G13" s="795"/>
      <c r="H13" s="795"/>
      <c r="I13" s="796"/>
      <c r="J13" s="74"/>
    </row>
    <row r="14" spans="1:10" x14ac:dyDescent="0.25">
      <c r="A14" s="23" t="s">
        <v>2598</v>
      </c>
      <c r="B14" s="24" t="s">
        <v>1472</v>
      </c>
      <c r="C14" s="465"/>
      <c r="D14" s="794"/>
      <c r="E14" s="795"/>
      <c r="F14" s="795"/>
      <c r="G14" s="795"/>
      <c r="H14" s="795"/>
      <c r="I14" s="796"/>
      <c r="J14" s="74"/>
    </row>
    <row r="15" spans="1:10" x14ac:dyDescent="0.25">
      <c r="A15" s="23" t="s">
        <v>2599</v>
      </c>
      <c r="B15" s="24" t="s">
        <v>1473</v>
      </c>
      <c r="C15" s="465"/>
      <c r="D15" s="794"/>
      <c r="E15" s="795"/>
      <c r="F15" s="795"/>
      <c r="G15" s="795"/>
      <c r="H15" s="795"/>
      <c r="I15" s="796"/>
      <c r="J15" s="74"/>
    </row>
    <row r="16" spans="1:10" x14ac:dyDescent="0.25">
      <c r="A16" s="23" t="s">
        <v>2600</v>
      </c>
      <c r="B16" s="24" t="s">
        <v>1474</v>
      </c>
      <c r="C16" s="465"/>
      <c r="D16" s="794"/>
      <c r="E16" s="795"/>
      <c r="F16" s="795"/>
      <c r="G16" s="795"/>
      <c r="H16" s="795"/>
      <c r="I16" s="796"/>
      <c r="J16" s="74"/>
    </row>
    <row r="17" spans="1:10" x14ac:dyDescent="0.25">
      <c r="A17" s="23" t="s">
        <v>2601</v>
      </c>
      <c r="B17" s="24" t="s">
        <v>1475</v>
      </c>
      <c r="C17" s="465"/>
      <c r="D17" s="794"/>
      <c r="E17" s="795"/>
      <c r="F17" s="795"/>
      <c r="G17" s="795"/>
      <c r="H17" s="795"/>
      <c r="I17" s="796"/>
      <c r="J17" s="74"/>
    </row>
    <row r="18" spans="1:10" x14ac:dyDescent="0.25">
      <c r="A18" s="23" t="s">
        <v>2602</v>
      </c>
      <c r="B18" s="24" t="s">
        <v>1476</v>
      </c>
      <c r="C18" s="465"/>
      <c r="D18" s="794"/>
      <c r="E18" s="795"/>
      <c r="F18" s="795"/>
      <c r="G18" s="795"/>
      <c r="H18" s="795"/>
      <c r="I18" s="796"/>
      <c r="J18" s="74"/>
    </row>
    <row r="19" spans="1:10" x14ac:dyDescent="0.25">
      <c r="A19" s="23" t="s">
        <v>2603</v>
      </c>
      <c r="B19" s="24" t="s">
        <v>1477</v>
      </c>
      <c r="C19" s="465"/>
      <c r="D19" s="794"/>
      <c r="E19" s="795"/>
      <c r="F19" s="795"/>
      <c r="G19" s="795"/>
      <c r="H19" s="795"/>
      <c r="I19" s="796"/>
      <c r="J19" s="74"/>
    </row>
    <row r="20" spans="1:10" x14ac:dyDescent="0.25">
      <c r="A20" s="23" t="s">
        <v>2604</v>
      </c>
      <c r="B20" s="24" t="s">
        <v>1478</v>
      </c>
      <c r="C20" s="465"/>
      <c r="D20" s="794"/>
      <c r="E20" s="795"/>
      <c r="F20" s="795"/>
      <c r="G20" s="795"/>
      <c r="H20" s="795"/>
      <c r="I20" s="796"/>
      <c r="J20" s="74"/>
    </row>
    <row r="21" spans="1:10" x14ac:dyDescent="0.25">
      <c r="A21" s="23" t="s">
        <v>2605</v>
      </c>
      <c r="B21" s="24" t="s">
        <v>1479</v>
      </c>
      <c r="C21" s="465"/>
      <c r="D21" s="794"/>
      <c r="E21" s="795"/>
      <c r="F21" s="795"/>
      <c r="G21" s="795"/>
      <c r="H21" s="795"/>
      <c r="I21" s="796"/>
      <c r="J21" s="74"/>
    </row>
    <row r="22" spans="1:10" x14ac:dyDescent="0.25">
      <c r="A22" s="23" t="s">
        <v>2606</v>
      </c>
      <c r="B22" s="24" t="s">
        <v>1480</v>
      </c>
      <c r="C22" s="465"/>
      <c r="D22" s="794"/>
      <c r="E22" s="795"/>
      <c r="F22" s="795"/>
      <c r="G22" s="795"/>
      <c r="H22" s="795"/>
      <c r="I22" s="796"/>
      <c r="J22" s="74"/>
    </row>
    <row r="23" spans="1:10" x14ac:dyDescent="0.25">
      <c r="A23" s="23" t="s">
        <v>2607</v>
      </c>
      <c r="B23" s="24" t="s">
        <v>1481</v>
      </c>
      <c r="C23" s="465"/>
      <c r="D23" s="794"/>
      <c r="E23" s="795"/>
      <c r="F23" s="795"/>
      <c r="G23" s="795"/>
      <c r="H23" s="795"/>
      <c r="I23" s="796"/>
      <c r="J23" s="74"/>
    </row>
    <row r="24" spans="1:10" x14ac:dyDescent="0.25">
      <c r="A24" s="23" t="s">
        <v>2608</v>
      </c>
      <c r="B24" s="24" t="s">
        <v>1482</v>
      </c>
      <c r="C24" s="465"/>
      <c r="D24" s="794"/>
      <c r="E24" s="795"/>
      <c r="F24" s="795"/>
      <c r="G24" s="795"/>
      <c r="H24" s="795"/>
      <c r="I24" s="796"/>
      <c r="J24" s="74"/>
    </row>
    <row r="25" spans="1:10" x14ac:dyDescent="0.25">
      <c r="A25" s="23" t="s">
        <v>2609</v>
      </c>
      <c r="B25" s="24" t="s">
        <v>1483</v>
      </c>
      <c r="C25" s="465"/>
      <c r="D25" s="794"/>
      <c r="E25" s="795"/>
      <c r="F25" s="795"/>
      <c r="G25" s="795"/>
      <c r="H25" s="795"/>
      <c r="I25" s="796"/>
      <c r="J25" s="74"/>
    </row>
    <row r="26" spans="1:10" x14ac:dyDescent="0.25">
      <c r="A26" s="23" t="s">
        <v>2610</v>
      </c>
      <c r="B26" s="24" t="s">
        <v>1484</v>
      </c>
      <c r="C26" s="465"/>
      <c r="D26" s="794"/>
      <c r="E26" s="795"/>
      <c r="F26" s="795"/>
      <c r="G26" s="795"/>
      <c r="H26" s="795"/>
      <c r="I26" s="796"/>
      <c r="J26" s="74"/>
    </row>
    <row r="27" spans="1:10" x14ac:dyDescent="0.25">
      <c r="A27" s="23" t="s">
        <v>2611</v>
      </c>
      <c r="B27" s="24" t="s">
        <v>1485</v>
      </c>
      <c r="C27" s="465"/>
      <c r="D27" s="794"/>
      <c r="E27" s="795"/>
      <c r="F27" s="795"/>
      <c r="G27" s="795"/>
      <c r="H27" s="795"/>
      <c r="I27" s="796"/>
      <c r="J27" s="74"/>
    </row>
    <row r="28" spans="1:10" x14ac:dyDescent="0.25">
      <c r="A28" s="23" t="s">
        <v>2612</v>
      </c>
      <c r="B28" s="24" t="s">
        <v>1486</v>
      </c>
      <c r="C28" s="465"/>
      <c r="D28" s="794"/>
      <c r="E28" s="795"/>
      <c r="F28" s="795"/>
      <c r="G28" s="795"/>
      <c r="H28" s="795"/>
      <c r="I28" s="796"/>
      <c r="J28" s="74"/>
    </row>
    <row r="29" spans="1:10" x14ac:dyDescent="0.25">
      <c r="A29" s="23" t="s">
        <v>2613</v>
      </c>
      <c r="B29" s="24" t="s">
        <v>1487</v>
      </c>
      <c r="C29" s="465"/>
      <c r="D29" s="794"/>
      <c r="E29" s="795"/>
      <c r="F29" s="795"/>
      <c r="G29" s="795"/>
      <c r="H29" s="795"/>
      <c r="I29" s="796"/>
      <c r="J29" s="74"/>
    </row>
    <row r="30" spans="1:10" x14ac:dyDescent="0.25">
      <c r="A30" s="23" t="s">
        <v>2614</v>
      </c>
      <c r="B30" s="24" t="s">
        <v>1488</v>
      </c>
      <c r="C30" s="465"/>
      <c r="D30" s="794"/>
      <c r="E30" s="795"/>
      <c r="F30" s="795"/>
      <c r="G30" s="795"/>
      <c r="H30" s="795"/>
      <c r="I30" s="796"/>
      <c r="J30" s="74"/>
    </row>
    <row r="31" spans="1:10" x14ac:dyDescent="0.25">
      <c r="A31" s="23" t="s">
        <v>2615</v>
      </c>
      <c r="B31" s="24" t="s">
        <v>1489</v>
      </c>
      <c r="C31" s="465"/>
      <c r="D31" s="794"/>
      <c r="E31" s="795"/>
      <c r="F31" s="795"/>
      <c r="G31" s="795"/>
      <c r="H31" s="795"/>
      <c r="I31" s="796"/>
      <c r="J31" s="74"/>
    </row>
    <row r="32" spans="1:10" x14ac:dyDescent="0.25">
      <c r="A32" s="23" t="s">
        <v>2616</v>
      </c>
      <c r="B32" s="24" t="s">
        <v>1490</v>
      </c>
      <c r="C32" s="465"/>
      <c r="D32" s="794"/>
      <c r="E32" s="795"/>
      <c r="F32" s="795"/>
      <c r="G32" s="795"/>
      <c r="H32" s="795"/>
      <c r="I32" s="796"/>
      <c r="J32" s="74"/>
    </row>
    <row r="33" spans="1:10" x14ac:dyDescent="0.25">
      <c r="A33" s="23" t="s">
        <v>2617</v>
      </c>
      <c r="B33" s="24" t="s">
        <v>1491</v>
      </c>
      <c r="C33" s="465"/>
      <c r="D33" s="794"/>
      <c r="E33" s="795"/>
      <c r="F33" s="795"/>
      <c r="G33" s="795"/>
      <c r="H33" s="795"/>
      <c r="I33" s="796"/>
      <c r="J33" s="74"/>
    </row>
    <row r="34" spans="1:10" x14ac:dyDescent="0.25">
      <c r="A34" s="23" t="s">
        <v>2618</v>
      </c>
      <c r="B34" s="24" t="s">
        <v>1492</v>
      </c>
      <c r="C34" s="465"/>
      <c r="D34" s="794"/>
      <c r="E34" s="795"/>
      <c r="F34" s="795"/>
      <c r="G34" s="795"/>
      <c r="H34" s="795"/>
      <c r="I34" s="796"/>
      <c r="J34" s="74"/>
    </row>
    <row r="35" spans="1:10" x14ac:dyDescent="0.25">
      <c r="A35" s="23" t="s">
        <v>2619</v>
      </c>
      <c r="B35" s="24" t="s">
        <v>1493</v>
      </c>
      <c r="C35" s="465"/>
      <c r="D35" s="794"/>
      <c r="E35" s="795"/>
      <c r="F35" s="795"/>
      <c r="G35" s="795"/>
      <c r="H35" s="795"/>
      <c r="I35" s="796"/>
      <c r="J35" s="74"/>
    </row>
    <row r="36" spans="1:10" x14ac:dyDescent="0.25">
      <c r="A36" s="23" t="s">
        <v>2620</v>
      </c>
      <c r="B36" s="24" t="s">
        <v>1494</v>
      </c>
      <c r="C36" s="465"/>
      <c r="D36" s="794"/>
      <c r="E36" s="795"/>
      <c r="F36" s="795"/>
      <c r="G36" s="795"/>
      <c r="H36" s="795"/>
      <c r="I36" s="796"/>
      <c r="J36" s="74"/>
    </row>
    <row r="37" spans="1:10" x14ac:dyDescent="0.25">
      <c r="A37" s="23" t="s">
        <v>2621</v>
      </c>
      <c r="B37" s="24" t="s">
        <v>1495</v>
      </c>
      <c r="C37" s="465"/>
      <c r="D37" s="794"/>
      <c r="E37" s="795"/>
      <c r="F37" s="795"/>
      <c r="G37" s="795"/>
      <c r="H37" s="795"/>
      <c r="I37" s="796"/>
      <c r="J37" s="74"/>
    </row>
    <row r="38" spans="1:10" x14ac:dyDescent="0.25">
      <c r="A38" s="23" t="s">
        <v>2622</v>
      </c>
      <c r="B38" s="24" t="s">
        <v>1496</v>
      </c>
      <c r="C38" s="465"/>
      <c r="D38" s="794"/>
      <c r="E38" s="795"/>
      <c r="F38" s="795"/>
      <c r="G38" s="795"/>
      <c r="H38" s="795"/>
      <c r="I38" s="796"/>
      <c r="J38" s="74"/>
    </row>
    <row r="39" spans="1:10" x14ac:dyDescent="0.25">
      <c r="A39" s="23" t="s">
        <v>2623</v>
      </c>
      <c r="B39" s="24" t="s">
        <v>1497</v>
      </c>
      <c r="C39" s="465"/>
      <c r="D39" s="794"/>
      <c r="E39" s="795"/>
      <c r="F39" s="795"/>
      <c r="G39" s="795"/>
      <c r="H39" s="795"/>
      <c r="I39" s="796"/>
      <c r="J39" s="74"/>
    </row>
    <row r="40" spans="1:10" x14ac:dyDescent="0.25">
      <c r="A40" s="23" t="s">
        <v>2624</v>
      </c>
      <c r="B40" s="24" t="s">
        <v>1498</v>
      </c>
      <c r="C40" s="465"/>
      <c r="D40" s="794"/>
      <c r="E40" s="795"/>
      <c r="F40" s="795"/>
      <c r="G40" s="795"/>
      <c r="H40" s="795"/>
      <c r="I40" s="796"/>
      <c r="J40" s="74"/>
    </row>
    <row r="41" spans="1:10" x14ac:dyDescent="0.25">
      <c r="A41" s="23" t="s">
        <v>2625</v>
      </c>
      <c r="B41" s="24" t="s">
        <v>1499</v>
      </c>
      <c r="C41" s="465"/>
      <c r="D41" s="794"/>
      <c r="E41" s="795"/>
      <c r="F41" s="795"/>
      <c r="G41" s="795"/>
      <c r="H41" s="795"/>
      <c r="I41" s="796"/>
      <c r="J41" s="74"/>
    </row>
    <row r="42" spans="1:10" x14ac:dyDescent="0.25">
      <c r="A42" s="23" t="s">
        <v>2626</v>
      </c>
      <c r="B42" s="24" t="s">
        <v>1500</v>
      </c>
      <c r="C42" s="465"/>
      <c r="D42" s="794"/>
      <c r="E42" s="795"/>
      <c r="F42" s="795"/>
      <c r="G42" s="795"/>
      <c r="H42" s="795"/>
      <c r="I42" s="796"/>
      <c r="J42" s="74"/>
    </row>
    <row r="43" spans="1:10" x14ac:dyDescent="0.25">
      <c r="A43" s="23" t="s">
        <v>2627</v>
      </c>
      <c r="B43" s="24" t="s">
        <v>1501</v>
      </c>
      <c r="C43" s="465"/>
      <c r="D43" s="794"/>
      <c r="E43" s="795"/>
      <c r="F43" s="795"/>
      <c r="G43" s="795"/>
      <c r="H43" s="795"/>
      <c r="I43" s="796"/>
      <c r="J43" s="74"/>
    </row>
    <row r="44" spans="1:10" x14ac:dyDescent="0.25">
      <c r="A44" s="23" t="s">
        <v>2628</v>
      </c>
      <c r="B44" s="24" t="s">
        <v>1502</v>
      </c>
      <c r="C44" s="465"/>
      <c r="D44" s="794"/>
      <c r="E44" s="795"/>
      <c r="F44" s="795"/>
      <c r="G44" s="795"/>
      <c r="H44" s="795"/>
      <c r="I44" s="796"/>
      <c r="J44" s="74"/>
    </row>
    <row r="45" spans="1:10" x14ac:dyDescent="0.25">
      <c r="A45" s="23" t="s">
        <v>2629</v>
      </c>
      <c r="B45" s="24" t="s">
        <v>1503</v>
      </c>
      <c r="C45" s="465"/>
      <c r="D45" s="794"/>
      <c r="E45" s="795"/>
      <c r="F45" s="795"/>
      <c r="G45" s="795"/>
      <c r="H45" s="795"/>
      <c r="I45" s="796"/>
      <c r="J45" s="74"/>
    </row>
    <row r="46" spans="1:10" x14ac:dyDescent="0.25">
      <c r="A46" s="23" t="s">
        <v>2630</v>
      </c>
      <c r="B46" s="24" t="s">
        <v>1504</v>
      </c>
      <c r="C46" s="465"/>
      <c r="D46" s="794"/>
      <c r="E46" s="795"/>
      <c r="F46" s="795"/>
      <c r="G46" s="795"/>
      <c r="H46" s="795"/>
      <c r="I46" s="796"/>
      <c r="J46" s="74"/>
    </row>
    <row r="47" spans="1:10" x14ac:dyDescent="0.25">
      <c r="A47" s="23" t="s">
        <v>2631</v>
      </c>
      <c r="B47" s="24" t="s">
        <v>1505</v>
      </c>
      <c r="C47" s="465"/>
      <c r="D47" s="794"/>
      <c r="E47" s="795"/>
      <c r="F47" s="795"/>
      <c r="G47" s="795"/>
      <c r="H47" s="795"/>
      <c r="I47" s="796"/>
      <c r="J47" s="74"/>
    </row>
    <row r="48" spans="1:10" x14ac:dyDescent="0.25">
      <c r="A48" s="23" t="s">
        <v>2632</v>
      </c>
      <c r="B48" s="24" t="s">
        <v>1506</v>
      </c>
      <c r="C48" s="465"/>
      <c r="D48" s="794"/>
      <c r="E48" s="795"/>
      <c r="F48" s="795"/>
      <c r="G48" s="795"/>
      <c r="H48" s="795"/>
      <c r="I48" s="796"/>
      <c r="J48" s="74"/>
    </row>
    <row r="49" spans="1:10" x14ac:dyDescent="0.25">
      <c r="A49" s="23" t="s">
        <v>2633</v>
      </c>
      <c r="B49" s="24" t="s">
        <v>1507</v>
      </c>
      <c r="C49" s="465"/>
      <c r="D49" s="794"/>
      <c r="E49" s="795"/>
      <c r="F49" s="795"/>
      <c r="G49" s="795"/>
      <c r="H49" s="795"/>
      <c r="I49" s="796"/>
      <c r="J49" s="74"/>
    </row>
    <row r="50" spans="1:10" x14ac:dyDescent="0.25">
      <c r="A50" s="23" t="s">
        <v>2634</v>
      </c>
      <c r="B50" s="24" t="s">
        <v>1508</v>
      </c>
      <c r="C50" s="465"/>
      <c r="D50" s="794"/>
      <c r="E50" s="795"/>
      <c r="F50" s="795"/>
      <c r="G50" s="795"/>
      <c r="H50" s="795"/>
      <c r="I50" s="796"/>
      <c r="J50" s="74"/>
    </row>
    <row r="51" spans="1:10" x14ac:dyDescent="0.25">
      <c r="A51" s="23" t="s">
        <v>2635</v>
      </c>
      <c r="B51" s="24" t="s">
        <v>1509</v>
      </c>
      <c r="C51" s="465"/>
      <c r="D51" s="794"/>
      <c r="E51" s="795"/>
      <c r="F51" s="795"/>
      <c r="G51" s="795"/>
      <c r="H51" s="795"/>
      <c r="I51" s="796"/>
      <c r="J51" s="74"/>
    </row>
    <row r="52" spans="1:10" x14ac:dyDescent="0.25">
      <c r="A52" s="23" t="s">
        <v>2636</v>
      </c>
      <c r="B52" s="24" t="s">
        <v>1510</v>
      </c>
      <c r="C52" s="465"/>
      <c r="D52" s="794"/>
      <c r="E52" s="795"/>
      <c r="F52" s="795"/>
      <c r="G52" s="795"/>
      <c r="H52" s="795"/>
      <c r="I52" s="796"/>
      <c r="J52" s="74"/>
    </row>
    <row r="53" spans="1:10" x14ac:dyDescent="0.25">
      <c r="A53" s="23" t="s">
        <v>2637</v>
      </c>
      <c r="B53" s="24" t="s">
        <v>1511</v>
      </c>
      <c r="C53" s="465"/>
      <c r="D53" s="794"/>
      <c r="E53" s="795"/>
      <c r="F53" s="795"/>
      <c r="G53" s="795"/>
      <c r="H53" s="795"/>
      <c r="I53" s="796"/>
      <c r="J53" s="74"/>
    </row>
    <row r="54" spans="1:10" x14ac:dyDescent="0.25">
      <c r="A54" s="23" t="s">
        <v>2638</v>
      </c>
      <c r="B54" s="24" t="s">
        <v>1512</v>
      </c>
      <c r="C54" s="465"/>
      <c r="D54" s="794"/>
      <c r="E54" s="795"/>
      <c r="F54" s="795"/>
      <c r="G54" s="795"/>
      <c r="H54" s="795"/>
      <c r="I54" s="796"/>
      <c r="J54" s="74"/>
    </row>
    <row r="55" spans="1:10" x14ac:dyDescent="0.25">
      <c r="A55" s="23" t="s">
        <v>2639</v>
      </c>
      <c r="B55" s="24" t="s">
        <v>1513</v>
      </c>
      <c r="C55" s="465"/>
      <c r="D55" s="794"/>
      <c r="E55" s="795"/>
      <c r="F55" s="795"/>
      <c r="G55" s="795"/>
      <c r="H55" s="795"/>
      <c r="I55" s="796"/>
      <c r="J55" s="74"/>
    </row>
    <row r="56" spans="1:10" x14ac:dyDescent="0.25">
      <c r="A56" s="23" t="s">
        <v>2640</v>
      </c>
      <c r="B56" s="24" t="s">
        <v>1514</v>
      </c>
      <c r="C56" s="465"/>
      <c r="D56" s="794"/>
      <c r="E56" s="795"/>
      <c r="F56" s="795"/>
      <c r="G56" s="795"/>
      <c r="H56" s="795"/>
      <c r="I56" s="796"/>
      <c r="J56" s="74"/>
    </row>
    <row r="57" spans="1:10" x14ac:dyDescent="0.25">
      <c r="A57" s="23" t="s">
        <v>2641</v>
      </c>
      <c r="B57" s="24" t="s">
        <v>1515</v>
      </c>
      <c r="C57" s="465"/>
      <c r="D57" s="794"/>
      <c r="E57" s="795"/>
      <c r="F57" s="795"/>
      <c r="G57" s="795"/>
      <c r="H57" s="795"/>
      <c r="I57" s="796"/>
      <c r="J57" s="74"/>
    </row>
    <row r="58" spans="1:10" x14ac:dyDescent="0.25">
      <c r="A58" s="23" t="s">
        <v>2642</v>
      </c>
      <c r="B58" s="24" t="s">
        <v>1516</v>
      </c>
      <c r="C58" s="465"/>
      <c r="D58" s="794"/>
      <c r="E58" s="795"/>
      <c r="F58" s="795"/>
      <c r="G58" s="795"/>
      <c r="H58" s="795"/>
      <c r="I58" s="796"/>
      <c r="J58" s="74"/>
    </row>
    <row r="59" spans="1:10" x14ac:dyDescent="0.25">
      <c r="A59" s="23" t="s">
        <v>2643</v>
      </c>
      <c r="B59" s="24" t="s">
        <v>1517</v>
      </c>
      <c r="C59" s="465"/>
      <c r="D59" s="794"/>
      <c r="E59" s="795"/>
      <c r="F59" s="795"/>
      <c r="G59" s="795"/>
      <c r="H59" s="795"/>
      <c r="I59" s="796"/>
      <c r="J59" s="74"/>
    </row>
    <row r="60" spans="1:10" x14ac:dyDescent="0.25">
      <c r="A60" s="23" t="s">
        <v>2644</v>
      </c>
      <c r="B60" s="24" t="s">
        <v>1518</v>
      </c>
      <c r="C60" s="465"/>
      <c r="D60" s="794"/>
      <c r="E60" s="795"/>
      <c r="F60" s="795"/>
      <c r="G60" s="795"/>
      <c r="H60" s="795"/>
      <c r="I60" s="796"/>
      <c r="J60" s="74"/>
    </row>
    <row r="61" spans="1:10" x14ac:dyDescent="0.25">
      <c r="A61" s="23" t="s">
        <v>2645</v>
      </c>
      <c r="B61" s="24" t="s">
        <v>1519</v>
      </c>
      <c r="C61" s="465"/>
      <c r="D61" s="794"/>
      <c r="E61" s="795"/>
      <c r="F61" s="795"/>
      <c r="G61" s="795"/>
      <c r="H61" s="795"/>
      <c r="I61" s="796"/>
      <c r="J61" s="74"/>
    </row>
    <row r="62" spans="1:10" x14ac:dyDescent="0.25">
      <c r="A62" s="23" t="s">
        <v>2646</v>
      </c>
      <c r="B62" s="24" t="s">
        <v>1520</v>
      </c>
      <c r="C62" s="465"/>
      <c r="D62" s="794"/>
      <c r="E62" s="795"/>
      <c r="F62" s="795"/>
      <c r="G62" s="795"/>
      <c r="H62" s="795"/>
      <c r="I62" s="796"/>
      <c r="J62" s="74"/>
    </row>
    <row r="63" spans="1:10" x14ac:dyDescent="0.25">
      <c r="A63" s="23" t="s">
        <v>2647</v>
      </c>
      <c r="B63" s="24" t="s">
        <v>1521</v>
      </c>
      <c r="C63" s="465"/>
      <c r="D63" s="794"/>
      <c r="E63" s="795"/>
      <c r="F63" s="795"/>
      <c r="G63" s="795"/>
      <c r="H63" s="795"/>
      <c r="I63" s="796"/>
      <c r="J63" s="74"/>
    </row>
    <row r="64" spans="1:10" x14ac:dyDescent="0.25">
      <c r="A64" s="23" t="s">
        <v>2648</v>
      </c>
      <c r="B64" s="24" t="s">
        <v>1522</v>
      </c>
      <c r="C64" s="465"/>
      <c r="D64" s="794"/>
      <c r="E64" s="795"/>
      <c r="F64" s="795"/>
      <c r="G64" s="795"/>
      <c r="H64" s="795"/>
      <c r="I64" s="796"/>
      <c r="J64" s="74"/>
    </row>
    <row r="65" spans="1:10" x14ac:dyDescent="0.25">
      <c r="A65" s="23" t="s">
        <v>2649</v>
      </c>
      <c r="B65" s="24" t="s">
        <v>1523</v>
      </c>
      <c r="C65" s="465"/>
      <c r="D65" s="794"/>
      <c r="E65" s="795"/>
      <c r="F65" s="795"/>
      <c r="G65" s="795"/>
      <c r="H65" s="795"/>
      <c r="I65" s="796"/>
      <c r="J65" s="74"/>
    </row>
    <row r="66" spans="1:10" x14ac:dyDescent="0.25">
      <c r="A66" s="23" t="s">
        <v>2897</v>
      </c>
      <c r="B66" s="24" t="s">
        <v>2895</v>
      </c>
      <c r="C66" s="465"/>
      <c r="D66" s="794"/>
      <c r="E66" s="795"/>
      <c r="F66" s="795"/>
      <c r="G66" s="795"/>
      <c r="H66" s="795"/>
      <c r="I66" s="796"/>
      <c r="J66" s="74"/>
    </row>
    <row r="67" spans="1:10" ht="15.75" thickBot="1" x14ac:dyDescent="0.3">
      <c r="A67" s="23" t="s">
        <v>2898</v>
      </c>
      <c r="B67" s="24" t="s">
        <v>2896</v>
      </c>
      <c r="C67" s="466"/>
      <c r="D67" s="797"/>
      <c r="E67" s="798"/>
      <c r="F67" s="798"/>
      <c r="G67" s="798"/>
      <c r="H67" s="798"/>
      <c r="I67" s="799"/>
      <c r="J67" s="74"/>
    </row>
    <row r="68" spans="1:10" x14ac:dyDescent="0.25">
      <c r="A68" s="244"/>
      <c r="B68" s="244"/>
      <c r="C68" s="244"/>
      <c r="D68" s="244"/>
      <c r="E68" s="244"/>
      <c r="F68" s="244"/>
      <c r="G68" s="244"/>
      <c r="H68" s="244"/>
      <c r="I68" s="244"/>
      <c r="J68" s="244"/>
    </row>
  </sheetData>
  <sheetProtection sheet="1" objects="1" scenarios="1" formatCells="0" formatColumns="0" formatRows="0" selectLockedCells="1"/>
  <dataValidations xWindow="725" yWindow="369" count="3">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E3:I67" xr:uid="{00000000-0002-0000-3400-000000000000}">
      <formula1>-1000000000</formula1>
      <formula2>1000000000</formula2>
    </dataValidation>
    <dataValidation type="decimal" allowBlank="1" showInputMessage="1" showErrorMessage="1" errorTitle="Invalid percentage" error="outside permitted range of_x000a_0 to +1,000%" promptTitle="Percentage in range" prompt="Must be a percentage between 0 and 1,000% - enter 1,000% if exceeds maximum" sqref="D3:D67" xr:uid="{00000000-0002-0000-3400-000001000000}">
      <formula1>0</formula1>
      <formula2>10</formula2>
    </dataValidation>
    <dataValidation type="date" allowBlank="1" showInputMessage="1" showErrorMessage="1" errorTitle="Invalid date" error="Date not in range 1/1/2019 to 31/12/2050" promptTitle="Date in range" prompt="Must be a date between 1/1/2019 and 31/12/2050" sqref="C3:C67" xr:uid="{00000000-0002-0000-3400-000002000000}">
      <formula1>43466</formula1>
      <formula2>55153</formula2>
    </dataValidation>
  </dataValidation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4"/>
  <dimension ref="A1:L46"/>
  <sheetViews>
    <sheetView workbookViewId="0">
      <pane xSplit="2" ySplit="2" topLeftCell="C3" activePane="bottomRight" state="frozen"/>
      <selection pane="topRight" activeCell="C1" sqref="C1"/>
      <selection pane="bottomLeft" activeCell="A3" sqref="A3"/>
      <selection pane="bottomRight" activeCell="G23" sqref="G23"/>
    </sheetView>
  </sheetViews>
  <sheetFormatPr defaultRowHeight="15" x14ac:dyDescent="0.25"/>
  <cols>
    <col min="1" max="1" width="7.85546875" bestFit="1" customWidth="1"/>
    <col min="2" max="2" width="59.28515625" bestFit="1" customWidth="1"/>
    <col min="3" max="11" width="17.140625" customWidth="1"/>
  </cols>
  <sheetData>
    <row r="1" spans="1:12" ht="15.75" thickBot="1" x14ac:dyDescent="0.3">
      <c r="A1" s="96" t="s">
        <v>1</v>
      </c>
      <c r="B1" s="97" t="s">
        <v>2856</v>
      </c>
      <c r="C1" s="74"/>
      <c r="D1" s="74"/>
      <c r="E1" s="74"/>
      <c r="F1" s="74"/>
      <c r="G1" s="74"/>
      <c r="H1" s="74"/>
      <c r="I1" s="74"/>
      <c r="J1" s="74"/>
      <c r="K1" s="74"/>
      <c r="L1" s="74"/>
    </row>
    <row r="2" spans="1:12" s="394" customFormat="1" ht="30.75" thickBot="1" x14ac:dyDescent="0.3">
      <c r="A2" s="389" t="s">
        <v>0</v>
      </c>
      <c r="B2" s="390" t="s">
        <v>6</v>
      </c>
      <c r="C2" s="444" t="s">
        <v>1447</v>
      </c>
      <c r="D2" s="445" t="s">
        <v>1450</v>
      </c>
      <c r="E2" s="445" t="s">
        <v>1448</v>
      </c>
      <c r="F2" s="445" t="s">
        <v>1449</v>
      </c>
      <c r="G2" s="445" t="s">
        <v>1451</v>
      </c>
      <c r="H2" s="445" t="s">
        <v>1452</v>
      </c>
      <c r="I2" s="445" t="s">
        <v>1453</v>
      </c>
      <c r="J2" s="445" t="s">
        <v>1454</v>
      </c>
      <c r="K2" s="446" t="s">
        <v>1455</v>
      </c>
      <c r="L2" s="393"/>
    </row>
    <row r="3" spans="1:12" x14ac:dyDescent="0.25">
      <c r="A3" s="23" t="s">
        <v>55</v>
      </c>
      <c r="B3" s="24" t="s">
        <v>54</v>
      </c>
      <c r="C3" s="4"/>
      <c r="D3" s="29"/>
      <c r="E3" s="29"/>
      <c r="F3" s="29"/>
      <c r="G3" s="29"/>
      <c r="H3" s="29"/>
      <c r="I3" s="29"/>
      <c r="J3" s="29"/>
      <c r="K3" s="5"/>
      <c r="L3" s="74"/>
    </row>
    <row r="4" spans="1:12" x14ac:dyDescent="0.25">
      <c r="A4" s="23" t="s">
        <v>56</v>
      </c>
      <c r="B4" s="24" t="s">
        <v>66</v>
      </c>
      <c r="C4" s="6"/>
      <c r="D4" s="28"/>
      <c r="E4" s="28"/>
      <c r="F4" s="28"/>
      <c r="G4" s="28"/>
      <c r="H4" s="28"/>
      <c r="I4" s="28"/>
      <c r="J4" s="28"/>
      <c r="K4" s="7"/>
      <c r="L4" s="74"/>
    </row>
    <row r="5" spans="1:12" x14ac:dyDescent="0.25">
      <c r="A5" s="23" t="s">
        <v>57</v>
      </c>
      <c r="B5" s="24" t="s">
        <v>67</v>
      </c>
      <c r="C5" s="6"/>
      <c r="D5" s="28"/>
      <c r="E5" s="28"/>
      <c r="F5" s="28"/>
      <c r="G5" s="28"/>
      <c r="H5" s="28"/>
      <c r="I5" s="28"/>
      <c r="J5" s="28"/>
      <c r="K5" s="7"/>
      <c r="L5" s="74"/>
    </row>
    <row r="6" spans="1:12" x14ac:dyDescent="0.25">
      <c r="A6" s="23" t="s">
        <v>58</v>
      </c>
      <c r="B6" s="24" t="s">
        <v>68</v>
      </c>
      <c r="C6" s="6"/>
      <c r="D6" s="28"/>
      <c r="E6" s="28"/>
      <c r="F6" s="28"/>
      <c r="G6" s="28"/>
      <c r="H6" s="28"/>
      <c r="I6" s="28"/>
      <c r="J6" s="28"/>
      <c r="K6" s="7"/>
      <c r="L6" s="74"/>
    </row>
    <row r="7" spans="1:12" x14ac:dyDescent="0.25">
      <c r="A7" s="23" t="s">
        <v>59</v>
      </c>
      <c r="B7" s="24" t="s">
        <v>69</v>
      </c>
      <c r="C7" s="6"/>
      <c r="D7" s="28"/>
      <c r="E7" s="28"/>
      <c r="F7" s="28"/>
      <c r="G7" s="28"/>
      <c r="H7" s="28"/>
      <c r="I7" s="28"/>
      <c r="J7" s="28"/>
      <c r="K7" s="7"/>
      <c r="L7" s="74"/>
    </row>
    <row r="8" spans="1:12" x14ac:dyDescent="0.25">
      <c r="A8" s="23" t="s">
        <v>60</v>
      </c>
      <c r="B8" s="24" t="s">
        <v>70</v>
      </c>
      <c r="C8" s="6"/>
      <c r="D8" s="28"/>
      <c r="E8" s="28"/>
      <c r="F8" s="28"/>
      <c r="G8" s="28"/>
      <c r="H8" s="28"/>
      <c r="I8" s="28"/>
      <c r="J8" s="28"/>
      <c r="K8" s="7"/>
      <c r="L8" s="74"/>
    </row>
    <row r="9" spans="1:12" x14ac:dyDescent="0.25">
      <c r="A9" s="23" t="s">
        <v>61</v>
      </c>
      <c r="B9" s="24" t="s">
        <v>71</v>
      </c>
      <c r="C9" s="6"/>
      <c r="D9" s="28"/>
      <c r="E9" s="28"/>
      <c r="F9" s="28"/>
      <c r="G9" s="28"/>
      <c r="H9" s="28"/>
      <c r="I9" s="28"/>
      <c r="J9" s="28"/>
      <c r="K9" s="7"/>
      <c r="L9" s="74"/>
    </row>
    <row r="10" spans="1:12" x14ac:dyDescent="0.25">
      <c r="A10" s="23" t="s">
        <v>62</v>
      </c>
      <c r="B10" s="13" t="s">
        <v>72</v>
      </c>
      <c r="C10" s="6"/>
      <c r="D10" s="28"/>
      <c r="E10" s="28"/>
      <c r="F10" s="28"/>
      <c r="G10" s="28"/>
      <c r="H10" s="28"/>
      <c r="I10" s="28"/>
      <c r="J10" s="28"/>
      <c r="K10" s="7"/>
      <c r="L10" s="74"/>
    </row>
    <row r="11" spans="1:12" x14ac:dyDescent="0.25">
      <c r="A11" s="23" t="s">
        <v>63</v>
      </c>
      <c r="B11" s="14" t="s">
        <v>73</v>
      </c>
      <c r="C11" s="6"/>
      <c r="D11" s="28"/>
      <c r="E11" s="28"/>
      <c r="F11" s="28"/>
      <c r="G11" s="28"/>
      <c r="H11" s="28"/>
      <c r="I11" s="28"/>
      <c r="J11" s="28"/>
      <c r="K11" s="7"/>
      <c r="L11" s="74"/>
    </row>
    <row r="12" spans="1:12" x14ac:dyDescent="0.25">
      <c r="A12" s="23" t="s">
        <v>64</v>
      </c>
      <c r="B12" s="14" t="s">
        <v>74</v>
      </c>
      <c r="C12" s="6"/>
      <c r="D12" s="28"/>
      <c r="E12" s="28"/>
      <c r="F12" s="28"/>
      <c r="G12" s="28"/>
      <c r="H12" s="28"/>
      <c r="I12" s="28"/>
      <c r="J12" s="28"/>
      <c r="K12" s="7"/>
      <c r="L12" s="74"/>
    </row>
    <row r="13" spans="1:12" ht="15.75" thickBot="1" x14ac:dyDescent="0.3">
      <c r="A13" s="23" t="s">
        <v>65</v>
      </c>
      <c r="B13" s="14" t="s">
        <v>76</v>
      </c>
      <c r="C13" s="105"/>
      <c r="D13" s="376"/>
      <c r="E13" s="376"/>
      <c r="F13" s="376"/>
      <c r="G13" s="376"/>
      <c r="H13" s="376"/>
      <c r="I13" s="376"/>
      <c r="J13" s="376"/>
      <c r="K13" s="104"/>
      <c r="L13" s="74"/>
    </row>
    <row r="14" spans="1:12" ht="15.75" thickBot="1" x14ac:dyDescent="0.3">
      <c r="A14" s="21" t="s">
        <v>75</v>
      </c>
      <c r="B14" s="71" t="s">
        <v>77</v>
      </c>
      <c r="C14" s="310">
        <f>SUM(C3:C13)</f>
        <v>0</v>
      </c>
      <c r="D14" s="447">
        <f t="shared" ref="D14:K14" si="0">SUM(D3:D13)</f>
        <v>0</v>
      </c>
      <c r="E14" s="447">
        <f t="shared" si="0"/>
        <v>0</v>
      </c>
      <c r="F14" s="447">
        <f t="shared" si="0"/>
        <v>0</v>
      </c>
      <c r="G14" s="447">
        <f t="shared" si="0"/>
        <v>0</v>
      </c>
      <c r="H14" s="447">
        <f t="shared" si="0"/>
        <v>0</v>
      </c>
      <c r="I14" s="447">
        <f t="shared" si="0"/>
        <v>0</v>
      </c>
      <c r="J14" s="447">
        <f t="shared" si="0"/>
        <v>0</v>
      </c>
      <c r="K14" s="448">
        <f t="shared" si="0"/>
        <v>0</v>
      </c>
      <c r="L14" s="74"/>
    </row>
    <row r="15" spans="1:12" x14ac:dyDescent="0.25">
      <c r="A15" s="23" t="s">
        <v>116</v>
      </c>
      <c r="B15" s="24" t="s">
        <v>117</v>
      </c>
      <c r="C15" s="107"/>
      <c r="D15" s="169"/>
      <c r="E15" s="169"/>
      <c r="F15" s="169"/>
      <c r="G15" s="169"/>
      <c r="H15" s="169"/>
      <c r="I15" s="169"/>
      <c r="J15" s="169"/>
      <c r="K15" s="106"/>
      <c r="L15" s="74"/>
    </row>
    <row r="16" spans="1:12" x14ac:dyDescent="0.25">
      <c r="A16" s="23" t="s">
        <v>118</v>
      </c>
      <c r="B16" s="24" t="s">
        <v>119</v>
      </c>
      <c r="C16" s="6"/>
      <c r="D16" s="28"/>
      <c r="E16" s="28"/>
      <c r="F16" s="28"/>
      <c r="G16" s="28"/>
      <c r="H16" s="28"/>
      <c r="I16" s="28"/>
      <c r="J16" s="28"/>
      <c r="K16" s="7"/>
      <c r="L16" s="74"/>
    </row>
    <row r="17" spans="1:12" x14ac:dyDescent="0.25">
      <c r="A17" s="23" t="s">
        <v>120</v>
      </c>
      <c r="B17" s="24" t="s">
        <v>121</v>
      </c>
      <c r="C17" s="6"/>
      <c r="D17" s="28"/>
      <c r="E17" s="28"/>
      <c r="F17" s="28"/>
      <c r="G17" s="28"/>
      <c r="H17" s="28"/>
      <c r="I17" s="28"/>
      <c r="J17" s="28"/>
      <c r="K17" s="7"/>
      <c r="L17" s="74"/>
    </row>
    <row r="18" spans="1:12" x14ac:dyDescent="0.25">
      <c r="A18" s="23" t="s">
        <v>122</v>
      </c>
      <c r="B18" s="24" t="s">
        <v>123</v>
      </c>
      <c r="C18" s="6"/>
      <c r="D18" s="28"/>
      <c r="E18" s="28"/>
      <c r="F18" s="28"/>
      <c r="G18" s="28"/>
      <c r="H18" s="28"/>
      <c r="I18" s="28"/>
      <c r="J18" s="28"/>
      <c r="K18" s="7"/>
      <c r="L18" s="74"/>
    </row>
    <row r="19" spans="1:12" x14ac:dyDescent="0.25">
      <c r="A19" s="23" t="s">
        <v>124</v>
      </c>
      <c r="B19" s="24" t="s">
        <v>125</v>
      </c>
      <c r="C19" s="6"/>
      <c r="D19" s="28"/>
      <c r="E19" s="28"/>
      <c r="F19" s="28"/>
      <c r="G19" s="28"/>
      <c r="H19" s="28"/>
      <c r="I19" s="28"/>
      <c r="J19" s="28"/>
      <c r="K19" s="7"/>
      <c r="L19" s="74"/>
    </row>
    <row r="20" spans="1:12" x14ac:dyDescent="0.25">
      <c r="A20" s="23" t="s">
        <v>126</v>
      </c>
      <c r="B20" s="24" t="s">
        <v>127</v>
      </c>
      <c r="C20" s="6"/>
      <c r="D20" s="28"/>
      <c r="E20" s="28"/>
      <c r="F20" s="28"/>
      <c r="G20" s="28"/>
      <c r="H20" s="28"/>
      <c r="I20" s="28"/>
      <c r="J20" s="28"/>
      <c r="K20" s="7"/>
      <c r="L20" s="74"/>
    </row>
    <row r="21" spans="1:12" x14ac:dyDescent="0.25">
      <c r="A21" s="23" t="s">
        <v>128</v>
      </c>
      <c r="B21" s="13" t="s">
        <v>129</v>
      </c>
      <c r="C21" s="6"/>
      <c r="D21" s="28"/>
      <c r="E21" s="28"/>
      <c r="F21" s="28"/>
      <c r="G21" s="28"/>
      <c r="H21" s="28"/>
      <c r="I21" s="28"/>
      <c r="J21" s="28"/>
      <c r="K21" s="7"/>
      <c r="L21" s="74"/>
    </row>
    <row r="22" spans="1:12" x14ac:dyDescent="0.25">
      <c r="A22" s="23" t="s">
        <v>130</v>
      </c>
      <c r="B22" s="14" t="s">
        <v>131</v>
      </c>
      <c r="C22" s="6"/>
      <c r="D22" s="28"/>
      <c r="E22" s="28"/>
      <c r="F22" s="28"/>
      <c r="G22" s="28"/>
      <c r="H22" s="28"/>
      <c r="I22" s="28"/>
      <c r="J22" s="28"/>
      <c r="K22" s="7"/>
      <c r="L22" s="74"/>
    </row>
    <row r="23" spans="1:12" x14ac:dyDescent="0.25">
      <c r="A23" s="23" t="s">
        <v>132</v>
      </c>
      <c r="B23" s="14" t="s">
        <v>133</v>
      </c>
      <c r="C23" s="6"/>
      <c r="D23" s="28"/>
      <c r="E23" s="28"/>
      <c r="F23" s="28"/>
      <c r="G23" s="28"/>
      <c r="H23" s="28"/>
      <c r="I23" s="28"/>
      <c r="J23" s="28"/>
      <c r="K23" s="7"/>
      <c r="L23" s="74"/>
    </row>
    <row r="24" spans="1:12" ht="15.75" thickBot="1" x14ac:dyDescent="0.3">
      <c r="A24" s="23" t="s">
        <v>134</v>
      </c>
      <c r="B24" s="14" t="s">
        <v>135</v>
      </c>
      <c r="C24" s="105"/>
      <c r="D24" s="376"/>
      <c r="E24" s="376"/>
      <c r="F24" s="376"/>
      <c r="G24" s="376"/>
      <c r="H24" s="376"/>
      <c r="I24" s="376"/>
      <c r="J24" s="376"/>
      <c r="K24" s="104"/>
      <c r="L24" s="74"/>
    </row>
    <row r="25" spans="1:12" ht="15.75" thickBot="1" x14ac:dyDescent="0.3">
      <c r="A25" s="21" t="s">
        <v>136</v>
      </c>
      <c r="B25" s="71" t="s">
        <v>137</v>
      </c>
      <c r="C25" s="310">
        <f>SUM(C15:C24)</f>
        <v>0</v>
      </c>
      <c r="D25" s="447">
        <f t="shared" ref="D25:K25" si="1">SUM(D15:D24)</f>
        <v>0</v>
      </c>
      <c r="E25" s="447">
        <f t="shared" si="1"/>
        <v>0</v>
      </c>
      <c r="F25" s="447">
        <f t="shared" si="1"/>
        <v>0</v>
      </c>
      <c r="G25" s="447">
        <f t="shared" si="1"/>
        <v>0</v>
      </c>
      <c r="H25" s="447">
        <f t="shared" si="1"/>
        <v>0</v>
      </c>
      <c r="I25" s="447">
        <f t="shared" si="1"/>
        <v>0</v>
      </c>
      <c r="J25" s="447">
        <f t="shared" si="1"/>
        <v>0</v>
      </c>
      <c r="K25" s="448">
        <f t="shared" si="1"/>
        <v>0</v>
      </c>
      <c r="L25" s="74"/>
    </row>
    <row r="26" spans="1:12" x14ac:dyDescent="0.25">
      <c r="A26" s="23" t="s">
        <v>138</v>
      </c>
      <c r="B26" s="13" t="s">
        <v>139</v>
      </c>
      <c r="C26" s="107"/>
      <c r="D26" s="169"/>
      <c r="E26" s="169"/>
      <c r="F26" s="169"/>
      <c r="G26" s="169"/>
      <c r="H26" s="169"/>
      <c r="I26" s="169"/>
      <c r="J26" s="169"/>
      <c r="K26" s="106"/>
      <c r="L26" s="74"/>
    </row>
    <row r="27" spans="1:12" x14ac:dyDescent="0.25">
      <c r="A27" s="23" t="s">
        <v>140</v>
      </c>
      <c r="B27" s="14" t="s">
        <v>141</v>
      </c>
      <c r="C27" s="6"/>
      <c r="D27" s="28"/>
      <c r="E27" s="28"/>
      <c r="F27" s="28"/>
      <c r="G27" s="28"/>
      <c r="H27" s="28"/>
      <c r="I27" s="28"/>
      <c r="J27" s="28"/>
      <c r="K27" s="7"/>
      <c r="L27" s="74"/>
    </row>
    <row r="28" spans="1:12" x14ac:dyDescent="0.25">
      <c r="A28" s="23" t="s">
        <v>142</v>
      </c>
      <c r="B28" s="14" t="s">
        <v>143</v>
      </c>
      <c r="C28" s="6"/>
      <c r="D28" s="28"/>
      <c r="E28" s="28"/>
      <c r="F28" s="28"/>
      <c r="G28" s="28"/>
      <c r="H28" s="28"/>
      <c r="I28" s="28"/>
      <c r="J28" s="28"/>
      <c r="K28" s="7"/>
      <c r="L28" s="74"/>
    </row>
    <row r="29" spans="1:12" ht="15.75" thickBot="1" x14ac:dyDescent="0.3">
      <c r="A29" s="23" t="s">
        <v>144</v>
      </c>
      <c r="B29" s="14" t="s">
        <v>145</v>
      </c>
      <c r="C29" s="6"/>
      <c r="D29" s="28"/>
      <c r="E29" s="28"/>
      <c r="F29" s="28"/>
      <c r="G29" s="28"/>
      <c r="H29" s="28"/>
      <c r="I29" s="28"/>
      <c r="J29" s="28"/>
      <c r="K29" s="7"/>
      <c r="L29" s="74"/>
    </row>
    <row r="30" spans="1:12" ht="15.75" thickBot="1" x14ac:dyDescent="0.3">
      <c r="A30" s="21" t="s">
        <v>146</v>
      </c>
      <c r="B30" s="71" t="s">
        <v>147</v>
      </c>
      <c r="C30" s="310">
        <f>SUM(C26:C29)</f>
        <v>0</v>
      </c>
      <c r="D30" s="447">
        <f t="shared" ref="D30:K30" si="2">SUM(D26:D29)</f>
        <v>0</v>
      </c>
      <c r="E30" s="447">
        <f t="shared" si="2"/>
        <v>0</v>
      </c>
      <c r="F30" s="447">
        <f t="shared" si="2"/>
        <v>0</v>
      </c>
      <c r="G30" s="447">
        <f t="shared" si="2"/>
        <v>0</v>
      </c>
      <c r="H30" s="447">
        <f t="shared" si="2"/>
        <v>0</v>
      </c>
      <c r="I30" s="447">
        <f t="shared" si="2"/>
        <v>0</v>
      </c>
      <c r="J30" s="447">
        <f t="shared" si="2"/>
        <v>0</v>
      </c>
      <c r="K30" s="448">
        <f t="shared" si="2"/>
        <v>0</v>
      </c>
      <c r="L30" s="74"/>
    </row>
    <row r="31" spans="1:12" x14ac:dyDescent="0.25">
      <c r="A31" s="23" t="s">
        <v>149</v>
      </c>
      <c r="B31" s="14" t="s">
        <v>150</v>
      </c>
      <c r="C31" s="6"/>
      <c r="D31" s="28"/>
      <c r="E31" s="28"/>
      <c r="F31" s="28"/>
      <c r="G31" s="28"/>
      <c r="H31" s="28"/>
      <c r="I31" s="28"/>
      <c r="J31" s="28"/>
      <c r="K31" s="7"/>
      <c r="L31" s="74"/>
    </row>
    <row r="32" spans="1:12" ht="15.75" thickBot="1" x14ac:dyDescent="0.3">
      <c r="A32" s="23" t="s">
        <v>151</v>
      </c>
      <c r="B32" s="14" t="s">
        <v>152</v>
      </c>
      <c r="C32" s="105"/>
      <c r="D32" s="376"/>
      <c r="E32" s="376"/>
      <c r="F32" s="376"/>
      <c r="G32" s="376"/>
      <c r="H32" s="376"/>
      <c r="I32" s="376"/>
      <c r="J32" s="376"/>
      <c r="K32" s="104"/>
      <c r="L32" s="74"/>
    </row>
    <row r="33" spans="1:12" ht="15.75" thickBot="1" x14ac:dyDescent="0.3">
      <c r="A33" s="387" t="s">
        <v>153</v>
      </c>
      <c r="B33" s="388" t="s">
        <v>154</v>
      </c>
      <c r="C33" s="310">
        <f>SUM(C31:C32)</f>
        <v>0</v>
      </c>
      <c r="D33" s="447">
        <f t="shared" ref="D33:K33" si="3">SUM(D31:D32)</f>
        <v>0</v>
      </c>
      <c r="E33" s="447">
        <f t="shared" si="3"/>
        <v>0</v>
      </c>
      <c r="F33" s="447">
        <f t="shared" si="3"/>
        <v>0</v>
      </c>
      <c r="G33" s="447">
        <f t="shared" si="3"/>
        <v>0</v>
      </c>
      <c r="H33" s="447">
        <f t="shared" si="3"/>
        <v>0</v>
      </c>
      <c r="I33" s="447">
        <f t="shared" si="3"/>
        <v>0</v>
      </c>
      <c r="J33" s="447">
        <f t="shared" si="3"/>
        <v>0</v>
      </c>
      <c r="K33" s="448">
        <f t="shared" si="3"/>
        <v>0</v>
      </c>
      <c r="L33" s="74"/>
    </row>
    <row r="34" spans="1:12" s="257" customFormat="1" ht="16.5" thickBot="1" x14ac:dyDescent="0.3">
      <c r="A34" s="629" t="s">
        <v>176</v>
      </c>
      <c r="B34" s="766" t="s">
        <v>177</v>
      </c>
      <c r="C34" s="767">
        <f>C14+C25+C30+C33</f>
        <v>0</v>
      </c>
      <c r="D34" s="768">
        <f t="shared" ref="D34:K34" si="4">D14+D25+D30+D33</f>
        <v>0</v>
      </c>
      <c r="E34" s="768">
        <f t="shared" si="4"/>
        <v>0</v>
      </c>
      <c r="F34" s="768">
        <f t="shared" si="4"/>
        <v>0</v>
      </c>
      <c r="G34" s="768">
        <f t="shared" si="4"/>
        <v>0</v>
      </c>
      <c r="H34" s="768">
        <f t="shared" si="4"/>
        <v>0</v>
      </c>
      <c r="I34" s="768">
        <f t="shared" si="4"/>
        <v>0</v>
      </c>
      <c r="J34" s="768">
        <f t="shared" si="4"/>
        <v>0</v>
      </c>
      <c r="K34" s="769">
        <f t="shared" si="4"/>
        <v>0</v>
      </c>
      <c r="L34" s="96"/>
    </row>
    <row r="35" spans="1:12" x14ac:dyDescent="0.25">
      <c r="A35" s="23" t="s">
        <v>155</v>
      </c>
      <c r="B35" s="24" t="s">
        <v>156</v>
      </c>
      <c r="C35" s="107"/>
      <c r="D35" s="169"/>
      <c r="E35" s="169"/>
      <c r="F35" s="169"/>
      <c r="G35" s="169"/>
      <c r="H35" s="169"/>
      <c r="I35" s="169"/>
      <c r="J35" s="169"/>
      <c r="K35" s="106"/>
      <c r="L35" s="74"/>
    </row>
    <row r="36" spans="1:12" x14ac:dyDescent="0.25">
      <c r="A36" s="23" t="s">
        <v>157</v>
      </c>
      <c r="B36" s="24" t="s">
        <v>158</v>
      </c>
      <c r="C36" s="6"/>
      <c r="D36" s="28"/>
      <c r="E36" s="28"/>
      <c r="F36" s="28"/>
      <c r="G36" s="28"/>
      <c r="H36" s="28"/>
      <c r="I36" s="28"/>
      <c r="J36" s="28"/>
      <c r="K36" s="7"/>
      <c r="L36" s="74"/>
    </row>
    <row r="37" spans="1:12" x14ac:dyDescent="0.25">
      <c r="A37" s="23" t="s">
        <v>159</v>
      </c>
      <c r="B37" s="24" t="s">
        <v>160</v>
      </c>
      <c r="C37" s="6"/>
      <c r="D37" s="28"/>
      <c r="E37" s="28"/>
      <c r="F37" s="28"/>
      <c r="G37" s="28"/>
      <c r="H37" s="28"/>
      <c r="I37" s="28"/>
      <c r="J37" s="28"/>
      <c r="K37" s="7"/>
      <c r="L37" s="74"/>
    </row>
    <row r="38" spans="1:12" x14ac:dyDescent="0.25">
      <c r="A38" s="23" t="s">
        <v>161</v>
      </c>
      <c r="B38" s="24" t="s">
        <v>162</v>
      </c>
      <c r="C38" s="6"/>
      <c r="D38" s="28"/>
      <c r="E38" s="28"/>
      <c r="F38" s="28"/>
      <c r="G38" s="28"/>
      <c r="H38" s="28"/>
      <c r="I38" s="28"/>
      <c r="J38" s="28"/>
      <c r="K38" s="7"/>
      <c r="L38" s="74"/>
    </row>
    <row r="39" spans="1:12" ht="15.75" x14ac:dyDescent="0.25">
      <c r="A39" s="23" t="s">
        <v>163</v>
      </c>
      <c r="B39" s="770" t="s">
        <v>164</v>
      </c>
      <c r="C39" s="6"/>
      <c r="D39" s="28"/>
      <c r="E39" s="28"/>
      <c r="F39" s="28"/>
      <c r="G39" s="28"/>
      <c r="H39" s="28"/>
      <c r="I39" s="28"/>
      <c r="J39" s="28"/>
      <c r="K39" s="7"/>
      <c r="L39" s="74"/>
    </row>
    <row r="40" spans="1:12" x14ac:dyDescent="0.25">
      <c r="A40" s="23" t="s">
        <v>165</v>
      </c>
      <c r="B40" s="24" t="s">
        <v>166</v>
      </c>
      <c r="C40" s="6"/>
      <c r="D40" s="28"/>
      <c r="E40" s="28"/>
      <c r="F40" s="28"/>
      <c r="G40" s="28"/>
      <c r="H40" s="28"/>
      <c r="I40" s="28"/>
      <c r="J40" s="28"/>
      <c r="K40" s="7"/>
      <c r="L40" s="74"/>
    </row>
    <row r="41" spans="1:12" x14ac:dyDescent="0.25">
      <c r="A41" s="23" t="s">
        <v>167</v>
      </c>
      <c r="B41" s="13" t="s">
        <v>168</v>
      </c>
      <c r="C41" s="6"/>
      <c r="D41" s="28"/>
      <c r="E41" s="28"/>
      <c r="F41" s="28"/>
      <c r="G41" s="28"/>
      <c r="H41" s="28"/>
      <c r="I41" s="28"/>
      <c r="J41" s="28"/>
      <c r="K41" s="7"/>
      <c r="L41" s="74"/>
    </row>
    <row r="42" spans="1:12" x14ac:dyDescent="0.25">
      <c r="A42" s="23" t="s">
        <v>169</v>
      </c>
      <c r="B42" s="14" t="s">
        <v>87</v>
      </c>
      <c r="C42" s="6"/>
      <c r="D42" s="28"/>
      <c r="E42" s="28"/>
      <c r="F42" s="28"/>
      <c r="G42" s="28"/>
      <c r="H42" s="28"/>
      <c r="I42" s="28"/>
      <c r="J42" s="28"/>
      <c r="K42" s="7"/>
      <c r="L42" s="74"/>
    </row>
    <row r="43" spans="1:12" x14ac:dyDescent="0.25">
      <c r="A43" s="23" t="s">
        <v>170</v>
      </c>
      <c r="B43" s="14" t="s">
        <v>171</v>
      </c>
      <c r="C43" s="6"/>
      <c r="D43" s="28"/>
      <c r="E43" s="28"/>
      <c r="F43" s="28"/>
      <c r="G43" s="28"/>
      <c r="H43" s="28"/>
      <c r="I43" s="28"/>
      <c r="J43" s="28"/>
      <c r="K43" s="7"/>
      <c r="L43" s="74"/>
    </row>
    <row r="44" spans="1:12" ht="15.75" thickBot="1" x14ac:dyDescent="0.3">
      <c r="A44" s="23" t="s">
        <v>172</v>
      </c>
      <c r="B44" s="14" t="s">
        <v>173</v>
      </c>
      <c r="C44" s="105"/>
      <c r="D44" s="376"/>
      <c r="E44" s="376"/>
      <c r="F44" s="376"/>
      <c r="G44" s="376"/>
      <c r="H44" s="376"/>
      <c r="I44" s="376"/>
      <c r="J44" s="376"/>
      <c r="K44" s="104"/>
      <c r="L44" s="74"/>
    </row>
    <row r="45" spans="1:12" ht="15.75" thickBot="1" x14ac:dyDescent="0.3">
      <c r="A45" s="21" t="s">
        <v>174</v>
      </c>
      <c r="B45" s="71" t="s">
        <v>175</v>
      </c>
      <c r="C45" s="449">
        <f>SUM(C35:C44)</f>
        <v>0</v>
      </c>
      <c r="D45" s="450">
        <f t="shared" ref="D45:K45" si="5">SUM(D35:D44)</f>
        <v>0</v>
      </c>
      <c r="E45" s="450">
        <f t="shared" si="5"/>
        <v>0</v>
      </c>
      <c r="F45" s="450">
        <f t="shared" si="5"/>
        <v>0</v>
      </c>
      <c r="G45" s="450">
        <f t="shared" si="5"/>
        <v>0</v>
      </c>
      <c r="H45" s="450">
        <f t="shared" si="5"/>
        <v>0</v>
      </c>
      <c r="I45" s="450">
        <f t="shared" si="5"/>
        <v>0</v>
      </c>
      <c r="J45" s="450">
        <f t="shared" si="5"/>
        <v>0</v>
      </c>
      <c r="K45" s="451">
        <f t="shared" si="5"/>
        <v>0</v>
      </c>
      <c r="L45" s="74"/>
    </row>
    <row r="46" spans="1:12" x14ac:dyDescent="0.25">
      <c r="A46" s="74"/>
      <c r="B46" s="74"/>
      <c r="C46" s="74"/>
      <c r="D46" s="74"/>
      <c r="E46" s="74"/>
      <c r="F46" s="74"/>
      <c r="G46" s="74"/>
      <c r="H46" s="74"/>
      <c r="I46" s="74"/>
      <c r="J46" s="74"/>
      <c r="K46" s="74"/>
      <c r="L46" s="74"/>
    </row>
  </sheetData>
  <sheetProtection sheet="1" objects="1" scenarios="1" formatCells="0" formatColumns="0" formatRows="0" selectLockedCells="1"/>
  <dataValidations count="1">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C3:K13 C15:K24 C26:K29 C31:K32 C35:K44" xr:uid="{00000000-0002-0000-3500-000000000000}">
      <formula1>-1000000000</formula1>
      <formula2>1000000000</formula2>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I75"/>
  <sheetViews>
    <sheetView zoomScaleNormal="100" workbookViewId="0">
      <pane xSplit="2" ySplit="2" topLeftCell="C3" activePane="bottomRight" state="frozen"/>
      <selection pane="topRight" activeCell="C1" sqref="C1"/>
      <selection pane="bottomLeft" activeCell="A3" sqref="A3"/>
      <selection pane="bottomRight" activeCell="C3" sqref="C3"/>
    </sheetView>
  </sheetViews>
  <sheetFormatPr defaultRowHeight="15" x14ac:dyDescent="0.25"/>
  <cols>
    <col min="2" max="2" width="86.28515625" bestFit="1" customWidth="1"/>
    <col min="3" max="3" width="20.5703125" style="3" customWidth="1"/>
    <col min="4" max="7" width="20.5703125" customWidth="1"/>
    <col min="8" max="8" width="14.85546875" bestFit="1" customWidth="1"/>
  </cols>
  <sheetData>
    <row r="1" spans="1:9" ht="15.75" thickBot="1" x14ac:dyDescent="0.3">
      <c r="A1" s="96" t="s">
        <v>1</v>
      </c>
      <c r="B1" s="97" t="s">
        <v>2874</v>
      </c>
      <c r="C1" s="209"/>
      <c r="D1" s="74"/>
      <c r="E1" s="74"/>
      <c r="F1" s="74"/>
      <c r="G1" s="74"/>
      <c r="H1" s="74"/>
      <c r="I1" s="74"/>
    </row>
    <row r="2" spans="1:9" ht="30.75" thickBot="1" x14ac:dyDescent="0.3">
      <c r="A2" s="120" t="s">
        <v>0</v>
      </c>
      <c r="B2" s="121" t="s">
        <v>6</v>
      </c>
      <c r="C2" s="177" t="s">
        <v>377</v>
      </c>
      <c r="D2" s="176" t="s">
        <v>376</v>
      </c>
      <c r="E2" s="176" t="s">
        <v>375</v>
      </c>
      <c r="F2" s="175" t="s">
        <v>374</v>
      </c>
      <c r="G2" s="174" t="s">
        <v>373</v>
      </c>
      <c r="H2" s="174" t="s">
        <v>372</v>
      </c>
      <c r="I2" s="98"/>
    </row>
    <row r="3" spans="1:9" x14ac:dyDescent="0.25">
      <c r="A3" s="115" t="s">
        <v>371</v>
      </c>
      <c r="B3" s="116" t="s">
        <v>370</v>
      </c>
      <c r="C3" s="4"/>
      <c r="D3" s="29"/>
      <c r="E3" s="29"/>
      <c r="F3" s="5"/>
      <c r="G3" s="173">
        <f>SUM(C3:F3)</f>
        <v>0</v>
      </c>
      <c r="H3" s="143" t="s">
        <v>365</v>
      </c>
      <c r="I3" s="98"/>
    </row>
    <row r="4" spans="1:9" x14ac:dyDescent="0.25">
      <c r="A4" s="118" t="s">
        <v>369</v>
      </c>
      <c r="B4" s="117" t="s">
        <v>368</v>
      </c>
      <c r="C4" s="6"/>
      <c r="D4" s="28"/>
      <c r="E4" s="28"/>
      <c r="F4" s="7"/>
      <c r="G4" s="142">
        <f t="shared" ref="G4:G5" si="0">SUM(C4:F4)</f>
        <v>0</v>
      </c>
      <c r="H4" s="137" t="s">
        <v>365</v>
      </c>
      <c r="I4" s="98"/>
    </row>
    <row r="5" spans="1:9" ht="15.75" thickBot="1" x14ac:dyDescent="0.3">
      <c r="A5" s="136" t="s">
        <v>367</v>
      </c>
      <c r="B5" s="109" t="s">
        <v>366</v>
      </c>
      <c r="C5" s="8"/>
      <c r="D5" s="30"/>
      <c r="E5" s="30"/>
      <c r="F5" s="9"/>
      <c r="G5" s="141">
        <f t="shared" si="0"/>
        <v>0</v>
      </c>
      <c r="H5" s="132" t="s">
        <v>365</v>
      </c>
      <c r="I5" s="98"/>
    </row>
    <row r="6" spans="1:9" ht="15.75" thickBot="1" x14ac:dyDescent="0.3">
      <c r="A6" s="120" t="s">
        <v>364</v>
      </c>
      <c r="B6" s="121" t="s">
        <v>363</v>
      </c>
      <c r="C6" s="644">
        <f>SUM(C3:C5)</f>
        <v>0</v>
      </c>
      <c r="D6" s="645">
        <f t="shared" ref="D6:G6" si="1">SUM(D3:D5)</f>
        <v>0</v>
      </c>
      <c r="E6" s="645">
        <f t="shared" si="1"/>
        <v>0</v>
      </c>
      <c r="F6" s="646">
        <f t="shared" si="1"/>
        <v>0</v>
      </c>
      <c r="G6" s="282">
        <f t="shared" si="1"/>
        <v>0</v>
      </c>
      <c r="H6" s="306"/>
      <c r="I6" s="98"/>
    </row>
    <row r="7" spans="1:9" x14ac:dyDescent="0.25">
      <c r="A7" s="115" t="s">
        <v>362</v>
      </c>
      <c r="B7" s="172" t="s">
        <v>361</v>
      </c>
      <c r="C7" s="4"/>
      <c r="D7" s="29"/>
      <c r="E7" s="29"/>
      <c r="F7" s="5"/>
      <c r="G7" s="144">
        <f t="shared" ref="G7:G10" si="2">SUM(C7:F7)</f>
        <v>0</v>
      </c>
      <c r="H7" s="143" t="s">
        <v>281</v>
      </c>
      <c r="I7" s="98"/>
    </row>
    <row r="8" spans="1:9" x14ac:dyDescent="0.25">
      <c r="A8" s="118" t="s">
        <v>360</v>
      </c>
      <c r="B8" s="117" t="s">
        <v>359</v>
      </c>
      <c r="C8" s="6"/>
      <c r="D8" s="28"/>
      <c r="E8" s="28"/>
      <c r="F8" s="7"/>
      <c r="G8" s="142">
        <f t="shared" si="2"/>
        <v>0</v>
      </c>
      <c r="H8" s="137" t="s">
        <v>281</v>
      </c>
      <c r="I8" s="98"/>
    </row>
    <row r="9" spans="1:9" x14ac:dyDescent="0.25">
      <c r="A9" s="118" t="s">
        <v>358</v>
      </c>
      <c r="B9" s="117" t="s">
        <v>357</v>
      </c>
      <c r="C9" s="6"/>
      <c r="D9" s="28"/>
      <c r="E9" s="28"/>
      <c r="F9" s="7"/>
      <c r="G9" s="142">
        <f t="shared" si="2"/>
        <v>0</v>
      </c>
      <c r="H9" s="137" t="s">
        <v>281</v>
      </c>
      <c r="I9" s="98"/>
    </row>
    <row r="10" spans="1:9" ht="15.75" thickBot="1" x14ac:dyDescent="0.3">
      <c r="A10" s="136" t="s">
        <v>356</v>
      </c>
      <c r="B10" s="109" t="s">
        <v>355</v>
      </c>
      <c r="C10" s="8"/>
      <c r="D10" s="30"/>
      <c r="E10" s="30"/>
      <c r="F10" s="9"/>
      <c r="G10" s="141">
        <f t="shared" si="2"/>
        <v>0</v>
      </c>
      <c r="H10" s="132" t="s">
        <v>281</v>
      </c>
      <c r="I10" s="98"/>
    </row>
    <row r="11" spans="1:9" ht="15.75" thickBot="1" x14ac:dyDescent="0.3">
      <c r="A11" s="439" t="s">
        <v>354</v>
      </c>
      <c r="B11" s="440" t="s">
        <v>353</v>
      </c>
      <c r="C11" s="644">
        <f>SUM(C7:C10)</f>
        <v>0</v>
      </c>
      <c r="D11" s="645">
        <f t="shared" ref="D11:G11" si="3">SUM(D7:D10)</f>
        <v>0</v>
      </c>
      <c r="E11" s="645">
        <f t="shared" si="3"/>
        <v>0</v>
      </c>
      <c r="F11" s="646">
        <f t="shared" si="3"/>
        <v>0</v>
      </c>
      <c r="G11" s="488">
        <f t="shared" si="3"/>
        <v>0</v>
      </c>
      <c r="H11" s="306"/>
      <c r="I11" s="98"/>
    </row>
    <row r="12" spans="1:9" x14ac:dyDescent="0.25">
      <c r="A12" s="125" t="s">
        <v>352</v>
      </c>
      <c r="B12" s="110" t="s">
        <v>351</v>
      </c>
      <c r="C12" s="4"/>
      <c r="D12" s="29"/>
      <c r="E12" s="29"/>
      <c r="F12" s="454"/>
      <c r="G12" s="91">
        <f t="shared" ref="G12:G17" si="4">SUM(C12:F12)</f>
        <v>0</v>
      </c>
      <c r="H12" s="457" t="s">
        <v>291</v>
      </c>
      <c r="I12" s="98"/>
    </row>
    <row r="13" spans="1:9" x14ac:dyDescent="0.25">
      <c r="A13" s="118" t="s">
        <v>350</v>
      </c>
      <c r="B13" s="117" t="s">
        <v>349</v>
      </c>
      <c r="C13" s="6"/>
      <c r="D13" s="28"/>
      <c r="E13" s="28"/>
      <c r="F13" s="455"/>
      <c r="G13" s="92">
        <f t="shared" si="4"/>
        <v>0</v>
      </c>
      <c r="H13" s="458" t="s">
        <v>288</v>
      </c>
      <c r="I13" s="98"/>
    </row>
    <row r="14" spans="1:9" x14ac:dyDescent="0.25">
      <c r="A14" s="118" t="s">
        <v>348</v>
      </c>
      <c r="B14" s="117" t="s">
        <v>347</v>
      </c>
      <c r="C14" s="6"/>
      <c r="D14" s="28"/>
      <c r="E14" s="28"/>
      <c r="F14" s="455"/>
      <c r="G14" s="92">
        <f t="shared" si="4"/>
        <v>0</v>
      </c>
      <c r="H14" s="458" t="s">
        <v>281</v>
      </c>
      <c r="I14" s="98"/>
    </row>
    <row r="15" spans="1:9" x14ac:dyDescent="0.25">
      <c r="A15" s="118" t="s">
        <v>346</v>
      </c>
      <c r="B15" s="117" t="s">
        <v>345</v>
      </c>
      <c r="C15" s="6"/>
      <c r="D15" s="28"/>
      <c r="E15" s="28"/>
      <c r="F15" s="455"/>
      <c r="G15" s="92">
        <f t="shared" si="4"/>
        <v>0</v>
      </c>
      <c r="H15" s="458" t="s">
        <v>281</v>
      </c>
      <c r="I15" s="98"/>
    </row>
    <row r="16" spans="1:9" x14ac:dyDescent="0.25">
      <c r="A16" s="118" t="s">
        <v>344</v>
      </c>
      <c r="B16" s="117" t="s">
        <v>343</v>
      </c>
      <c r="C16" s="6"/>
      <c r="D16" s="28"/>
      <c r="E16" s="28"/>
      <c r="F16" s="455"/>
      <c r="G16" s="92">
        <f t="shared" si="4"/>
        <v>0</v>
      </c>
      <c r="H16" s="458" t="s">
        <v>281</v>
      </c>
      <c r="I16" s="98"/>
    </row>
    <row r="17" spans="1:9" ht="15.75" thickBot="1" x14ac:dyDescent="0.3">
      <c r="A17" s="171" t="s">
        <v>342</v>
      </c>
      <c r="B17" s="170" t="s">
        <v>341</v>
      </c>
      <c r="C17" s="8"/>
      <c r="D17" s="30"/>
      <c r="E17" s="30"/>
      <c r="F17" s="456"/>
      <c r="G17" s="93">
        <f t="shared" si="4"/>
        <v>0</v>
      </c>
      <c r="H17" s="458" t="s">
        <v>276</v>
      </c>
      <c r="I17" s="98"/>
    </row>
    <row r="18" spans="1:9" ht="15.75" thickBot="1" x14ac:dyDescent="0.3">
      <c r="A18" s="130" t="s">
        <v>340</v>
      </c>
      <c r="B18" s="129" t="s">
        <v>339</v>
      </c>
      <c r="C18" s="166">
        <f>SUM(C14:C17)</f>
        <v>0</v>
      </c>
      <c r="D18" s="165">
        <f t="shared" ref="D18:G18" si="5">SUM(D14:D17)</f>
        <v>0</v>
      </c>
      <c r="E18" s="165">
        <f t="shared" si="5"/>
        <v>0</v>
      </c>
      <c r="F18" s="164">
        <f t="shared" si="5"/>
        <v>0</v>
      </c>
      <c r="G18" s="268">
        <f t="shared" si="5"/>
        <v>0</v>
      </c>
      <c r="H18" s="137"/>
      <c r="I18" s="98"/>
    </row>
    <row r="19" spans="1:9" x14ac:dyDescent="0.25">
      <c r="A19" s="115" t="s">
        <v>338</v>
      </c>
      <c r="B19" s="116" t="s">
        <v>337</v>
      </c>
      <c r="C19" s="4"/>
      <c r="D19" s="29"/>
      <c r="E19" s="29"/>
      <c r="F19" s="5"/>
      <c r="G19" s="144">
        <f t="shared" ref="G19:G21" si="6">SUM(C19:F19)</f>
        <v>0</v>
      </c>
      <c r="H19" s="137" t="s">
        <v>281</v>
      </c>
      <c r="I19" s="98"/>
    </row>
    <row r="20" spans="1:9" x14ac:dyDescent="0.25">
      <c r="A20" s="118" t="s">
        <v>336</v>
      </c>
      <c r="B20" s="117" t="s">
        <v>335</v>
      </c>
      <c r="C20" s="6"/>
      <c r="D20" s="28"/>
      <c r="E20" s="28"/>
      <c r="F20" s="7"/>
      <c r="G20" s="142">
        <f t="shared" si="6"/>
        <v>0</v>
      </c>
      <c r="H20" s="137" t="s">
        <v>281</v>
      </c>
      <c r="I20" s="98"/>
    </row>
    <row r="21" spans="1:9" ht="15.75" thickBot="1" x14ac:dyDescent="0.3">
      <c r="A21" s="136" t="s">
        <v>334</v>
      </c>
      <c r="B21" s="109" t="s">
        <v>333</v>
      </c>
      <c r="C21" s="8"/>
      <c r="D21" s="30"/>
      <c r="E21" s="30"/>
      <c r="F21" s="9"/>
      <c r="G21" s="141">
        <f t="shared" si="6"/>
        <v>0</v>
      </c>
      <c r="H21" s="137" t="s">
        <v>281</v>
      </c>
      <c r="I21" s="98"/>
    </row>
    <row r="22" spans="1:9" ht="15.75" thickBot="1" x14ac:dyDescent="0.3">
      <c r="A22" s="113" t="s">
        <v>332</v>
      </c>
      <c r="B22" s="114" t="s">
        <v>331</v>
      </c>
      <c r="C22" s="166">
        <f>SUM(C19:C21)</f>
        <v>0</v>
      </c>
      <c r="D22" s="165">
        <f t="shared" ref="D22:G22" si="7">SUM(D19:D21)</f>
        <v>0</v>
      </c>
      <c r="E22" s="165">
        <f t="shared" si="7"/>
        <v>0</v>
      </c>
      <c r="F22" s="164">
        <f t="shared" si="7"/>
        <v>0</v>
      </c>
      <c r="G22" s="94">
        <f t="shared" si="7"/>
        <v>0</v>
      </c>
      <c r="H22" s="137"/>
      <c r="I22" s="98"/>
    </row>
    <row r="23" spans="1:9" x14ac:dyDescent="0.25">
      <c r="A23" s="115" t="s">
        <v>330</v>
      </c>
      <c r="B23" s="116" t="s">
        <v>329</v>
      </c>
      <c r="C23" s="4"/>
      <c r="D23" s="29"/>
      <c r="E23" s="29"/>
      <c r="F23" s="5"/>
      <c r="G23" s="91">
        <f t="shared" ref="G23:G27" si="8">SUM(C23:F23)</f>
        <v>0</v>
      </c>
      <c r="H23" s="137" t="s">
        <v>276</v>
      </c>
      <c r="I23" s="98"/>
    </row>
    <row r="24" spans="1:9" x14ac:dyDescent="0.25">
      <c r="A24" s="118" t="s">
        <v>328</v>
      </c>
      <c r="B24" s="117" t="s">
        <v>327</v>
      </c>
      <c r="C24" s="6"/>
      <c r="D24" s="28"/>
      <c r="E24" s="28"/>
      <c r="F24" s="7"/>
      <c r="G24" s="92">
        <f t="shared" si="8"/>
        <v>0</v>
      </c>
      <c r="H24" s="137" t="s">
        <v>276</v>
      </c>
      <c r="I24" s="98"/>
    </row>
    <row r="25" spans="1:9" x14ac:dyDescent="0.25">
      <c r="A25" s="118" t="s">
        <v>326</v>
      </c>
      <c r="B25" s="117" t="s">
        <v>325</v>
      </c>
      <c r="C25" s="6"/>
      <c r="D25" s="28"/>
      <c r="E25" s="28"/>
      <c r="F25" s="7"/>
      <c r="G25" s="92">
        <f t="shared" si="8"/>
        <v>0</v>
      </c>
      <c r="H25" s="137" t="s">
        <v>273</v>
      </c>
      <c r="I25" s="98"/>
    </row>
    <row r="26" spans="1:9" x14ac:dyDescent="0.25">
      <c r="A26" s="118" t="s">
        <v>324</v>
      </c>
      <c r="B26" s="117" t="s">
        <v>323</v>
      </c>
      <c r="C26" s="6"/>
      <c r="D26" s="28"/>
      <c r="E26" s="28"/>
      <c r="F26" s="7"/>
      <c r="G26" s="92">
        <f t="shared" si="8"/>
        <v>0</v>
      </c>
      <c r="H26" s="137" t="s">
        <v>291</v>
      </c>
      <c r="I26" s="98"/>
    </row>
    <row r="27" spans="1:9" ht="15.75" thickBot="1" x14ac:dyDescent="0.3">
      <c r="A27" s="118" t="s">
        <v>322</v>
      </c>
      <c r="B27" s="117" t="s">
        <v>321</v>
      </c>
      <c r="C27" s="8"/>
      <c r="D27" s="30"/>
      <c r="E27" s="30"/>
      <c r="F27" s="9"/>
      <c r="G27" s="93">
        <f t="shared" si="8"/>
        <v>0</v>
      </c>
      <c r="H27" s="137" t="s">
        <v>288</v>
      </c>
      <c r="I27" s="98"/>
    </row>
    <row r="28" spans="1:9" ht="15.75" thickBot="1" x14ac:dyDescent="0.3">
      <c r="A28" s="118" t="s">
        <v>320</v>
      </c>
      <c r="B28" s="117" t="s">
        <v>319</v>
      </c>
      <c r="C28" s="157"/>
      <c r="D28" s="156"/>
      <c r="E28" s="156"/>
      <c r="F28" s="155"/>
      <c r="G28" s="163"/>
      <c r="H28" s="137" t="s">
        <v>228</v>
      </c>
      <c r="I28" s="98"/>
    </row>
    <row r="29" spans="1:9" ht="15.75" thickBot="1" x14ac:dyDescent="0.3">
      <c r="A29" s="118" t="s">
        <v>318</v>
      </c>
      <c r="B29" s="117" t="s">
        <v>317</v>
      </c>
      <c r="C29" s="148"/>
      <c r="D29" s="147"/>
      <c r="E29" s="147"/>
      <c r="F29" s="146"/>
      <c r="G29" s="93">
        <f t="shared" ref="G29" si="9">SUM(C29:F29)</f>
        <v>0</v>
      </c>
      <c r="H29" s="137" t="s">
        <v>233</v>
      </c>
      <c r="I29" s="98"/>
    </row>
    <row r="30" spans="1:9" ht="15.75" thickBot="1" x14ac:dyDescent="0.3">
      <c r="A30" s="136" t="s">
        <v>316</v>
      </c>
      <c r="B30" s="109" t="s">
        <v>315</v>
      </c>
      <c r="C30" s="157"/>
      <c r="D30" s="156"/>
      <c r="E30" s="156"/>
      <c r="F30" s="155"/>
      <c r="G30" s="163"/>
      <c r="H30" s="137" t="s">
        <v>228</v>
      </c>
      <c r="I30" s="98"/>
    </row>
    <row r="31" spans="1:9" ht="15.75" thickBot="1" x14ac:dyDescent="0.3">
      <c r="A31" s="113" t="s">
        <v>314</v>
      </c>
      <c r="B31" s="114" t="s">
        <v>313</v>
      </c>
      <c r="C31" s="162">
        <f>SUM(C23:C27,C29)</f>
        <v>0</v>
      </c>
      <c r="D31" s="161">
        <f t="shared" ref="D31:F31" si="10">SUM(D23:D27,D29)</f>
        <v>0</v>
      </c>
      <c r="E31" s="161">
        <f t="shared" si="10"/>
        <v>0</v>
      </c>
      <c r="F31" s="160">
        <f t="shared" si="10"/>
        <v>0</v>
      </c>
      <c r="G31" s="94">
        <f>SUM(G23:G30)</f>
        <v>0</v>
      </c>
      <c r="H31" s="159"/>
      <c r="I31" s="98"/>
    </row>
    <row r="32" spans="1:9" ht="15.75" thickBot="1" x14ac:dyDescent="0.3">
      <c r="A32" s="120" t="s">
        <v>312</v>
      </c>
      <c r="B32" s="121" t="s">
        <v>311</v>
      </c>
      <c r="C32" s="643">
        <f>SUM(C12:C13,C18,C22,C31)</f>
        <v>0</v>
      </c>
      <c r="D32" s="530">
        <f t="shared" ref="D32:G32" si="11">SUM(D12:D13,D18,D22,D31)</f>
        <v>0</v>
      </c>
      <c r="E32" s="530">
        <f t="shared" si="11"/>
        <v>0</v>
      </c>
      <c r="F32" s="531">
        <f t="shared" si="11"/>
        <v>0</v>
      </c>
      <c r="G32" s="282">
        <f t="shared" si="11"/>
        <v>0</v>
      </c>
      <c r="H32" s="306"/>
      <c r="I32" s="98"/>
    </row>
    <row r="33" spans="1:9" x14ac:dyDescent="0.25">
      <c r="A33" s="118" t="s">
        <v>310</v>
      </c>
      <c r="B33" s="117" t="s">
        <v>309</v>
      </c>
      <c r="C33" s="4"/>
      <c r="D33" s="29"/>
      <c r="E33" s="29"/>
      <c r="F33" s="5"/>
      <c r="G33" s="142">
        <f t="shared" ref="G33:G36" si="12">SUM(C33:F33)</f>
        <v>0</v>
      </c>
      <c r="H33" s="137" t="s">
        <v>276</v>
      </c>
      <c r="I33" s="98"/>
    </row>
    <row r="34" spans="1:9" x14ac:dyDescent="0.25">
      <c r="A34" s="118" t="s">
        <v>1092</v>
      </c>
      <c r="B34" s="117" t="s">
        <v>1096</v>
      </c>
      <c r="C34" s="6"/>
      <c r="D34" s="28"/>
      <c r="E34" s="28"/>
      <c r="F34" s="7"/>
      <c r="G34" s="92">
        <f t="shared" si="12"/>
        <v>0</v>
      </c>
      <c r="H34" s="137" t="s">
        <v>291</v>
      </c>
      <c r="I34" s="98"/>
    </row>
    <row r="35" spans="1:9" x14ac:dyDescent="0.25">
      <c r="A35" s="118" t="s">
        <v>1093</v>
      </c>
      <c r="B35" s="117" t="s">
        <v>1097</v>
      </c>
      <c r="C35" s="6"/>
      <c r="D35" s="28"/>
      <c r="E35" s="28"/>
      <c r="F35" s="7"/>
      <c r="G35" s="92">
        <f t="shared" si="12"/>
        <v>0</v>
      </c>
      <c r="H35" s="137" t="s">
        <v>291</v>
      </c>
      <c r="I35" s="98"/>
    </row>
    <row r="36" spans="1:9" ht="15.75" thickBot="1" x14ac:dyDescent="0.3">
      <c r="A36" s="136" t="s">
        <v>1095</v>
      </c>
      <c r="B36" s="109" t="s">
        <v>1094</v>
      </c>
      <c r="C36" s="8"/>
      <c r="D36" s="30"/>
      <c r="E36" s="30"/>
      <c r="F36" s="9"/>
      <c r="G36" s="167">
        <f t="shared" si="12"/>
        <v>0</v>
      </c>
      <c r="H36" s="137" t="s">
        <v>291</v>
      </c>
      <c r="I36" s="98"/>
    </row>
    <row r="37" spans="1:9" ht="15.75" thickBot="1" x14ac:dyDescent="0.3">
      <c r="A37" s="113" t="s">
        <v>308</v>
      </c>
      <c r="B37" s="114" t="s">
        <v>307</v>
      </c>
      <c r="C37" s="162">
        <f>SUM(C34:C36)</f>
        <v>0</v>
      </c>
      <c r="D37" s="161">
        <f t="shared" ref="D37:G37" si="13">SUM(D34:D36)</f>
        <v>0</v>
      </c>
      <c r="E37" s="161">
        <f t="shared" si="13"/>
        <v>0</v>
      </c>
      <c r="F37" s="160">
        <f t="shared" si="13"/>
        <v>0</v>
      </c>
      <c r="G37" s="94">
        <f t="shared" si="13"/>
        <v>0</v>
      </c>
      <c r="H37" s="137"/>
      <c r="I37" s="98"/>
    </row>
    <row r="38" spans="1:9" x14ac:dyDescent="0.25">
      <c r="A38" s="118" t="s">
        <v>306</v>
      </c>
      <c r="B38" s="117" t="s">
        <v>305</v>
      </c>
      <c r="C38" s="107"/>
      <c r="D38" s="169"/>
      <c r="E38" s="169"/>
      <c r="F38" s="106"/>
      <c r="G38" s="142">
        <f t="shared" ref="G38:G41" si="14">SUM(C38:F38)</f>
        <v>0</v>
      </c>
      <c r="H38" s="137" t="s">
        <v>288</v>
      </c>
      <c r="I38" s="98"/>
    </row>
    <row r="39" spans="1:9" x14ac:dyDescent="0.25">
      <c r="A39" s="118" t="s">
        <v>304</v>
      </c>
      <c r="B39" s="117" t="s">
        <v>303</v>
      </c>
      <c r="C39" s="6"/>
      <c r="D39" s="28"/>
      <c r="E39" s="28"/>
      <c r="F39" s="7"/>
      <c r="G39" s="142">
        <f t="shared" si="14"/>
        <v>0</v>
      </c>
      <c r="H39" s="137" t="s">
        <v>276</v>
      </c>
      <c r="I39" s="98"/>
    </row>
    <row r="40" spans="1:9" x14ac:dyDescent="0.25">
      <c r="A40" s="118" t="s">
        <v>302</v>
      </c>
      <c r="B40" s="117" t="s">
        <v>301</v>
      </c>
      <c r="C40" s="6"/>
      <c r="D40" s="28"/>
      <c r="E40" s="28"/>
      <c r="F40" s="7"/>
      <c r="G40" s="142">
        <f t="shared" si="14"/>
        <v>0</v>
      </c>
      <c r="H40" s="137" t="s">
        <v>300</v>
      </c>
      <c r="I40" s="98"/>
    </row>
    <row r="41" spans="1:9" ht="15.75" thickBot="1" x14ac:dyDescent="0.3">
      <c r="A41" s="118" t="s">
        <v>299</v>
      </c>
      <c r="B41" s="117" t="s">
        <v>100</v>
      </c>
      <c r="C41" s="8"/>
      <c r="D41" s="30"/>
      <c r="E41" s="30"/>
      <c r="F41" s="9"/>
      <c r="G41" s="141">
        <f t="shared" si="14"/>
        <v>0</v>
      </c>
      <c r="H41" s="137" t="s">
        <v>298</v>
      </c>
      <c r="I41" s="98"/>
    </row>
    <row r="42" spans="1:9" ht="15.75" thickBot="1" x14ac:dyDescent="0.3">
      <c r="A42" s="136" t="s">
        <v>297</v>
      </c>
      <c r="B42" s="109" t="s">
        <v>296</v>
      </c>
      <c r="C42" s="157"/>
      <c r="D42" s="156"/>
      <c r="E42" s="156"/>
      <c r="F42" s="155"/>
      <c r="G42" s="154"/>
      <c r="H42" s="132" t="s">
        <v>228</v>
      </c>
      <c r="I42" s="98"/>
    </row>
    <row r="43" spans="1:9" ht="15.75" thickBot="1" x14ac:dyDescent="0.3">
      <c r="A43" s="120" t="s">
        <v>295</v>
      </c>
      <c r="B43" s="121" t="s">
        <v>294</v>
      </c>
      <c r="C43" s="647">
        <f>SUM(C33,C37:C41)</f>
        <v>0</v>
      </c>
      <c r="D43" s="447">
        <f t="shared" ref="D43:F43" si="15">SUM(D33,D37:D41)</f>
        <v>0</v>
      </c>
      <c r="E43" s="447">
        <f t="shared" si="15"/>
        <v>0</v>
      </c>
      <c r="F43" s="448">
        <f t="shared" si="15"/>
        <v>0</v>
      </c>
      <c r="G43" s="282">
        <f>SUM(G33,G37:G42)</f>
        <v>0</v>
      </c>
      <c r="H43" s="306"/>
      <c r="I43" s="98"/>
    </row>
    <row r="44" spans="1:9" x14ac:dyDescent="0.25">
      <c r="A44" s="118" t="s">
        <v>293</v>
      </c>
      <c r="B44" s="117" t="s">
        <v>292</v>
      </c>
      <c r="C44" s="4"/>
      <c r="D44" s="29"/>
      <c r="E44" s="29"/>
      <c r="F44" s="5"/>
      <c r="G44" s="142">
        <f t="shared" ref="G44:G51" si="16">SUM(C44:F44)</f>
        <v>0</v>
      </c>
      <c r="H44" s="137" t="s">
        <v>291</v>
      </c>
      <c r="I44" s="98"/>
    </row>
    <row r="45" spans="1:9" x14ac:dyDescent="0.25">
      <c r="A45" s="118" t="s">
        <v>290</v>
      </c>
      <c r="B45" s="117" t="s">
        <v>289</v>
      </c>
      <c r="C45" s="6"/>
      <c r="D45" s="28"/>
      <c r="E45" s="28"/>
      <c r="F45" s="7"/>
      <c r="G45" s="142">
        <f t="shared" si="16"/>
        <v>0</v>
      </c>
      <c r="H45" s="137" t="s">
        <v>288</v>
      </c>
      <c r="I45" s="98"/>
    </row>
    <row r="46" spans="1:9" x14ac:dyDescent="0.25">
      <c r="A46" s="118" t="s">
        <v>287</v>
      </c>
      <c r="B46" s="117" t="s">
        <v>286</v>
      </c>
      <c r="C46" s="6"/>
      <c r="D46" s="28"/>
      <c r="E46" s="28"/>
      <c r="F46" s="7"/>
      <c r="G46" s="142">
        <f t="shared" si="16"/>
        <v>0</v>
      </c>
      <c r="H46" s="137" t="s">
        <v>281</v>
      </c>
      <c r="I46" s="98"/>
    </row>
    <row r="47" spans="1:9" x14ac:dyDescent="0.25">
      <c r="A47" s="118" t="s">
        <v>285</v>
      </c>
      <c r="B47" s="117" t="s">
        <v>284</v>
      </c>
      <c r="C47" s="6"/>
      <c r="D47" s="28"/>
      <c r="E47" s="28"/>
      <c r="F47" s="7"/>
      <c r="G47" s="142">
        <f t="shared" si="16"/>
        <v>0</v>
      </c>
      <c r="H47" s="137" t="s">
        <v>281</v>
      </c>
      <c r="I47" s="98"/>
    </row>
    <row r="48" spans="1:9" x14ac:dyDescent="0.25">
      <c r="A48" s="118" t="s">
        <v>283</v>
      </c>
      <c r="B48" s="117" t="s">
        <v>282</v>
      </c>
      <c r="C48" s="6"/>
      <c r="D48" s="28"/>
      <c r="E48" s="28"/>
      <c r="F48" s="7"/>
      <c r="G48" s="142">
        <f t="shared" si="16"/>
        <v>0</v>
      </c>
      <c r="H48" s="137" t="s">
        <v>281</v>
      </c>
      <c r="I48" s="98"/>
    </row>
    <row r="49" spans="1:9" x14ac:dyDescent="0.25">
      <c r="A49" s="118" t="s">
        <v>280</v>
      </c>
      <c r="B49" s="117" t="s">
        <v>279</v>
      </c>
      <c r="C49" s="6"/>
      <c r="D49" s="28"/>
      <c r="E49" s="28"/>
      <c r="F49" s="7"/>
      <c r="G49" s="142">
        <f t="shared" si="16"/>
        <v>0</v>
      </c>
      <c r="H49" s="137" t="s">
        <v>276</v>
      </c>
      <c r="I49" s="98"/>
    </row>
    <row r="50" spans="1:9" x14ac:dyDescent="0.25">
      <c r="A50" s="118" t="s">
        <v>278</v>
      </c>
      <c r="B50" s="117" t="s">
        <v>277</v>
      </c>
      <c r="C50" s="6"/>
      <c r="D50" s="28"/>
      <c r="E50" s="28"/>
      <c r="F50" s="7"/>
      <c r="G50" s="142">
        <f t="shared" si="16"/>
        <v>0</v>
      </c>
      <c r="H50" s="137" t="s">
        <v>276</v>
      </c>
      <c r="I50" s="98"/>
    </row>
    <row r="51" spans="1:9" ht="15.75" thickBot="1" x14ac:dyDescent="0.3">
      <c r="A51" s="118" t="s">
        <v>275</v>
      </c>
      <c r="B51" s="117" t="s">
        <v>274</v>
      </c>
      <c r="C51" s="8"/>
      <c r="D51" s="30"/>
      <c r="E51" s="30"/>
      <c r="F51" s="9"/>
      <c r="G51" s="141">
        <f t="shared" si="16"/>
        <v>0</v>
      </c>
      <c r="H51" s="137" t="s">
        <v>273</v>
      </c>
      <c r="I51" s="98"/>
    </row>
    <row r="52" spans="1:9" x14ac:dyDescent="0.25">
      <c r="A52" s="118" t="s">
        <v>272</v>
      </c>
      <c r="B52" s="117" t="s">
        <v>271</v>
      </c>
      <c r="C52" s="140"/>
      <c r="D52" s="139"/>
      <c r="E52" s="139"/>
      <c r="F52" s="138"/>
      <c r="G52" s="31"/>
      <c r="H52" s="137" t="s">
        <v>228</v>
      </c>
      <c r="I52" s="98"/>
    </row>
    <row r="53" spans="1:9" x14ac:dyDescent="0.25">
      <c r="A53" s="118" t="s">
        <v>270</v>
      </c>
      <c r="B53" s="117" t="s">
        <v>269</v>
      </c>
      <c r="C53" s="153"/>
      <c r="D53" s="152"/>
      <c r="E53" s="152"/>
      <c r="F53" s="151"/>
      <c r="G53" s="32"/>
      <c r="H53" s="137" t="s">
        <v>228</v>
      </c>
      <c r="I53" s="98"/>
    </row>
    <row r="54" spans="1:9" ht="15.75" thickBot="1" x14ac:dyDescent="0.3">
      <c r="A54" s="118" t="s">
        <v>268</v>
      </c>
      <c r="B54" s="117" t="s">
        <v>267</v>
      </c>
      <c r="C54" s="135"/>
      <c r="D54" s="134"/>
      <c r="E54" s="134"/>
      <c r="F54" s="133"/>
      <c r="G54" s="33"/>
      <c r="H54" s="137" t="s">
        <v>228</v>
      </c>
      <c r="I54" s="98"/>
    </row>
    <row r="55" spans="1:9" ht="15.75" thickBot="1" x14ac:dyDescent="0.3">
      <c r="A55" s="118" t="s">
        <v>266</v>
      </c>
      <c r="B55" s="117" t="s">
        <v>265</v>
      </c>
      <c r="C55" s="148"/>
      <c r="D55" s="147"/>
      <c r="E55" s="147"/>
      <c r="F55" s="146"/>
      <c r="G55" s="158">
        <f t="shared" ref="G55" si="17">SUM(C55:F55)</f>
        <v>0</v>
      </c>
      <c r="H55" s="137" t="s">
        <v>233</v>
      </c>
      <c r="I55" s="98"/>
    </row>
    <row r="56" spans="1:9" ht="15.75" thickBot="1" x14ac:dyDescent="0.3">
      <c r="A56" s="136" t="s">
        <v>264</v>
      </c>
      <c r="B56" s="109" t="s">
        <v>263</v>
      </c>
      <c r="C56" s="157"/>
      <c r="D56" s="156"/>
      <c r="E56" s="156"/>
      <c r="F56" s="155"/>
      <c r="G56" s="154"/>
      <c r="H56" s="132" t="s">
        <v>228</v>
      </c>
      <c r="I56" s="98"/>
    </row>
    <row r="57" spans="1:9" ht="15.75" thickBot="1" x14ac:dyDescent="0.3">
      <c r="A57" s="120" t="s">
        <v>262</v>
      </c>
      <c r="B57" s="121" t="s">
        <v>261</v>
      </c>
      <c r="C57" s="643">
        <f>SUM(C44:C51,C55)</f>
        <v>0</v>
      </c>
      <c r="D57" s="530">
        <f t="shared" ref="D57:F57" si="18">SUM(D44:D51,D55)</f>
        <v>0</v>
      </c>
      <c r="E57" s="530">
        <f t="shared" si="18"/>
        <v>0</v>
      </c>
      <c r="F57" s="531">
        <f t="shared" si="18"/>
        <v>0</v>
      </c>
      <c r="G57" s="282">
        <f>SUM(G44:G56)</f>
        <v>0</v>
      </c>
      <c r="H57" s="306"/>
      <c r="I57" s="98"/>
    </row>
    <row r="58" spans="1:9" x14ac:dyDescent="0.25">
      <c r="A58" s="115" t="s">
        <v>260</v>
      </c>
      <c r="B58" s="116" t="s">
        <v>259</v>
      </c>
      <c r="C58" s="4"/>
      <c r="D58" s="29"/>
      <c r="E58" s="29"/>
      <c r="F58" s="5"/>
      <c r="G58" s="144">
        <f t="shared" ref="G58:G62" si="19">SUM(C58:F58)</f>
        <v>0</v>
      </c>
      <c r="H58" s="143" t="s">
        <v>233</v>
      </c>
      <c r="I58" s="98"/>
    </row>
    <row r="59" spans="1:9" x14ac:dyDescent="0.25">
      <c r="A59" s="118" t="s">
        <v>258</v>
      </c>
      <c r="B59" s="117" t="s">
        <v>257</v>
      </c>
      <c r="C59" s="6"/>
      <c r="D59" s="28"/>
      <c r="E59" s="28"/>
      <c r="F59" s="7"/>
      <c r="G59" s="142">
        <f t="shared" si="19"/>
        <v>0</v>
      </c>
      <c r="H59" s="137" t="s">
        <v>233</v>
      </c>
      <c r="I59" s="98"/>
    </row>
    <row r="60" spans="1:9" x14ac:dyDescent="0.25">
      <c r="A60" s="118" t="s">
        <v>256</v>
      </c>
      <c r="B60" s="117" t="s">
        <v>255</v>
      </c>
      <c r="C60" s="6"/>
      <c r="D60" s="28"/>
      <c r="E60" s="28"/>
      <c r="F60" s="7"/>
      <c r="G60" s="142">
        <f t="shared" si="19"/>
        <v>0</v>
      </c>
      <c r="H60" s="137" t="s">
        <v>233</v>
      </c>
      <c r="I60" s="98"/>
    </row>
    <row r="61" spans="1:9" x14ac:dyDescent="0.25">
      <c r="A61" s="118" t="s">
        <v>254</v>
      </c>
      <c r="B61" s="117" t="s">
        <v>253</v>
      </c>
      <c r="C61" s="6"/>
      <c r="D61" s="28"/>
      <c r="E61" s="28"/>
      <c r="F61" s="7"/>
      <c r="G61" s="142">
        <f t="shared" si="19"/>
        <v>0</v>
      </c>
      <c r="H61" s="137" t="s">
        <v>233</v>
      </c>
      <c r="I61" s="98"/>
    </row>
    <row r="62" spans="1:9" ht="15.75" thickBot="1" x14ac:dyDescent="0.3">
      <c r="A62" s="118" t="s">
        <v>252</v>
      </c>
      <c r="B62" s="117" t="s">
        <v>251</v>
      </c>
      <c r="C62" s="8"/>
      <c r="D62" s="30"/>
      <c r="E62" s="30"/>
      <c r="F62" s="9"/>
      <c r="G62" s="141">
        <f t="shared" si="19"/>
        <v>0</v>
      </c>
      <c r="H62" s="137" t="s">
        <v>250</v>
      </c>
      <c r="I62" s="98"/>
    </row>
    <row r="63" spans="1:9" x14ac:dyDescent="0.25">
      <c r="A63" s="118" t="s">
        <v>249</v>
      </c>
      <c r="B63" s="117" t="s">
        <v>248</v>
      </c>
      <c r="C63" s="140"/>
      <c r="D63" s="139"/>
      <c r="E63" s="139"/>
      <c r="F63" s="138"/>
      <c r="G63" s="31"/>
      <c r="H63" s="137" t="s">
        <v>228</v>
      </c>
      <c r="I63" s="98"/>
    </row>
    <row r="64" spans="1:9" x14ac:dyDescent="0.25">
      <c r="A64" s="118" t="s">
        <v>247</v>
      </c>
      <c r="B64" s="117" t="s">
        <v>246</v>
      </c>
      <c r="C64" s="153"/>
      <c r="D64" s="152"/>
      <c r="E64" s="152"/>
      <c r="F64" s="151"/>
      <c r="G64" s="32"/>
      <c r="H64" s="137" t="s">
        <v>228</v>
      </c>
      <c r="I64" s="98"/>
    </row>
    <row r="65" spans="1:9" ht="15.75" thickBot="1" x14ac:dyDescent="0.3">
      <c r="A65" s="118" t="s">
        <v>245</v>
      </c>
      <c r="B65" s="150" t="s">
        <v>244</v>
      </c>
      <c r="C65" s="135"/>
      <c r="D65" s="134"/>
      <c r="E65" s="134"/>
      <c r="F65" s="133"/>
      <c r="G65" s="33"/>
      <c r="H65" s="137" t="s">
        <v>228</v>
      </c>
      <c r="I65" s="98"/>
    </row>
    <row r="66" spans="1:9" ht="15.75" thickBot="1" x14ac:dyDescent="0.3">
      <c r="A66" s="136" t="s">
        <v>243</v>
      </c>
      <c r="B66" s="149" t="s">
        <v>242</v>
      </c>
      <c r="C66" s="148"/>
      <c r="D66" s="147"/>
      <c r="E66" s="147"/>
      <c r="F66" s="146"/>
      <c r="G66" s="145">
        <f t="shared" ref="G66" si="20">SUM(C66:F66)</f>
        <v>0</v>
      </c>
      <c r="H66" s="132" t="s">
        <v>233</v>
      </c>
      <c r="I66" s="98"/>
    </row>
    <row r="67" spans="1:9" ht="15.75" thickBot="1" x14ac:dyDescent="0.3">
      <c r="A67" s="120" t="s">
        <v>241</v>
      </c>
      <c r="B67" s="121" t="s">
        <v>240</v>
      </c>
      <c r="C67" s="644">
        <f>SUM(C58:C62,C66)</f>
        <v>0</v>
      </c>
      <c r="D67" s="645">
        <f t="shared" ref="D67:F67" si="21">SUM(D58:D62,D66)</f>
        <v>0</v>
      </c>
      <c r="E67" s="645">
        <f t="shared" si="21"/>
        <v>0</v>
      </c>
      <c r="F67" s="646">
        <f t="shared" si="21"/>
        <v>0</v>
      </c>
      <c r="G67" s="282">
        <f>SUM(G58:G66)</f>
        <v>0</v>
      </c>
      <c r="H67" s="306"/>
      <c r="I67" s="98"/>
    </row>
    <row r="68" spans="1:9" x14ac:dyDescent="0.25">
      <c r="A68" s="115" t="s">
        <v>239</v>
      </c>
      <c r="B68" s="116" t="s">
        <v>238</v>
      </c>
      <c r="C68" s="4"/>
      <c r="D68" s="29"/>
      <c r="E68" s="29"/>
      <c r="F68" s="5"/>
      <c r="G68" s="144">
        <f t="shared" ref="G68:G70" si="22">SUM(C68:F68)</f>
        <v>0</v>
      </c>
      <c r="H68" s="143" t="s">
        <v>233</v>
      </c>
      <c r="I68" s="98"/>
    </row>
    <row r="69" spans="1:9" x14ac:dyDescent="0.25">
      <c r="A69" s="118" t="s">
        <v>237</v>
      </c>
      <c r="B69" s="117" t="s">
        <v>236</v>
      </c>
      <c r="C69" s="6"/>
      <c r="D69" s="28"/>
      <c r="E69" s="28"/>
      <c r="F69" s="7"/>
      <c r="G69" s="142">
        <f t="shared" si="22"/>
        <v>0</v>
      </c>
      <c r="H69" s="137" t="s">
        <v>233</v>
      </c>
      <c r="I69" s="98"/>
    </row>
    <row r="70" spans="1:9" ht="15.75" thickBot="1" x14ac:dyDescent="0.3">
      <c r="A70" s="118" t="s">
        <v>235</v>
      </c>
      <c r="B70" s="117" t="s">
        <v>234</v>
      </c>
      <c r="C70" s="8"/>
      <c r="D70" s="30"/>
      <c r="E70" s="30"/>
      <c r="F70" s="9"/>
      <c r="G70" s="141">
        <f t="shared" si="22"/>
        <v>0</v>
      </c>
      <c r="H70" s="137" t="s">
        <v>233</v>
      </c>
      <c r="I70" s="98"/>
    </row>
    <row r="71" spans="1:9" x14ac:dyDescent="0.25">
      <c r="A71" s="118" t="s">
        <v>232</v>
      </c>
      <c r="B71" s="117" t="s">
        <v>231</v>
      </c>
      <c r="C71" s="140"/>
      <c r="D71" s="139"/>
      <c r="E71" s="139"/>
      <c r="F71" s="138"/>
      <c r="G71" s="31"/>
      <c r="H71" s="137" t="s">
        <v>228</v>
      </c>
      <c r="I71" s="98"/>
    </row>
    <row r="72" spans="1:9" ht="15.75" thickBot="1" x14ac:dyDescent="0.3">
      <c r="A72" s="136" t="s">
        <v>230</v>
      </c>
      <c r="B72" s="109" t="s">
        <v>229</v>
      </c>
      <c r="C72" s="135"/>
      <c r="D72" s="134"/>
      <c r="E72" s="134"/>
      <c r="F72" s="133"/>
      <c r="G72" s="33"/>
      <c r="H72" s="132" t="s">
        <v>228</v>
      </c>
      <c r="I72" s="98"/>
    </row>
    <row r="73" spans="1:9" ht="15.75" thickBot="1" x14ac:dyDescent="0.3">
      <c r="A73" s="120" t="s">
        <v>227</v>
      </c>
      <c r="B73" s="121" t="s">
        <v>226</v>
      </c>
      <c r="C73" s="643">
        <f>SUM(C68:C70)</f>
        <v>0</v>
      </c>
      <c r="D73" s="530">
        <f t="shared" ref="D73:F73" si="23">SUM(D68:D70)</f>
        <v>0</v>
      </c>
      <c r="E73" s="530">
        <f t="shared" si="23"/>
        <v>0</v>
      </c>
      <c r="F73" s="531">
        <f t="shared" si="23"/>
        <v>0</v>
      </c>
      <c r="G73" s="282">
        <f>SUM(G68:G72)</f>
        <v>0</v>
      </c>
      <c r="H73" s="306"/>
      <c r="I73" s="98"/>
    </row>
    <row r="74" spans="1:9" ht="16.5" thickBot="1" x14ac:dyDescent="0.3">
      <c r="A74" s="636" t="s">
        <v>225</v>
      </c>
      <c r="B74" s="637" t="s">
        <v>224</v>
      </c>
      <c r="C74" s="638">
        <f>C6+C11+C32+C43+C57+C67+C73</f>
        <v>0</v>
      </c>
      <c r="D74" s="639">
        <f t="shared" ref="D74:G74" si="24">D6+D11+D32+D43+D57+D67+D73</f>
        <v>0</v>
      </c>
      <c r="E74" s="639">
        <f t="shared" si="24"/>
        <v>0</v>
      </c>
      <c r="F74" s="640">
        <f t="shared" si="24"/>
        <v>0</v>
      </c>
      <c r="G74" s="641">
        <f t="shared" si="24"/>
        <v>0</v>
      </c>
      <c r="H74" s="642"/>
      <c r="I74" s="98"/>
    </row>
    <row r="75" spans="1:9" x14ac:dyDescent="0.25">
      <c r="A75" s="98"/>
      <c r="B75" s="98"/>
      <c r="C75" s="128"/>
      <c r="D75" s="98"/>
      <c r="E75" s="98"/>
      <c r="F75" s="98"/>
      <c r="G75" s="98"/>
      <c r="H75" s="98"/>
      <c r="I75" s="98"/>
    </row>
  </sheetData>
  <sheetProtection sheet="1" objects="1" scenarios="1" formatCells="0" formatColumns="0" formatRows="0" selectLockedCells="1"/>
  <dataValidations xWindow="1135" yWindow="871" count="1">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C3:F5 C7:F10 C12:F17 C19:F21 C23:F27 G28 C29:F29 G30 C33:F36 C38:F41 G42 C44:F51 G52:G53 G54 C55:F55 G56 C58:F62 G63:G65 C66:F66 C68:F70 G71:G72" xr:uid="{00000000-0002-0000-0500-000000000000}">
      <formula1>-1000000000</formula1>
      <formula2>1000000000</formula2>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F77AE5BC-6697-46B3-90C0-BB63530DE11E}">
            <xm:f>($G$28+$G$42+$G$53+$G$54+'2.4 Off Balance Sheet'!$G$15)&lt;&gt;('6.1 Capital Adequacy'!$C$18+'6.1 Capital Adequacy'!$C$19+'6.1 Capital Adequacy'!$C$77+'6.1 Capital Adequacy'!$C$81)</xm:f>
            <x14:dxf>
              <font>
                <b/>
                <i val="0"/>
                <color theme="7"/>
              </font>
              <fill>
                <patternFill>
                  <bgColor theme="7" tint="0.79998168889431442"/>
                </patternFill>
              </fill>
            </x14:dxf>
          </x14:cfRule>
          <xm:sqref>G28 G42 G53:G54</xm:sqref>
        </x14:conditionalFormatting>
        <x14:conditionalFormatting xmlns:xm="http://schemas.microsoft.com/office/excel/2006/main">
          <x14:cfRule type="expression" priority="1" id="{2904F686-4E9A-4B7D-A6B4-CC303FAFB0D2}">
            <xm:f>$G$43&lt;&gt;'8.4 Lending by Sector'!E30</xm:f>
            <x14:dxf>
              <font>
                <b/>
                <i val="0"/>
                <color theme="7"/>
              </font>
              <fill>
                <patternFill>
                  <bgColor theme="7" tint="0.79998168889431442"/>
                </patternFill>
              </fill>
            </x14:dxf>
          </x14:cfRule>
          <x14:cfRule type="expression" priority="2" id="{861AFA68-ED9E-463A-8C21-847BA499EB29}">
            <xm:f>$G$43&lt;&gt;'8.2 Loan Security'!C9</xm:f>
            <x14:dxf>
              <font>
                <b/>
                <i val="0"/>
                <color theme="7"/>
              </font>
              <fill>
                <patternFill>
                  <bgColor theme="7" tint="0.79998168889431442"/>
                </patternFill>
              </fill>
            </x14:dxf>
          </x14:cfRule>
          <xm:sqref>G43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15"/>
  <sheetViews>
    <sheetView workbookViewId="0">
      <selection activeCell="B2" sqref="B2"/>
    </sheetView>
  </sheetViews>
  <sheetFormatPr defaultRowHeight="15" x14ac:dyDescent="0.25"/>
  <cols>
    <col min="1" max="1" width="8.85546875" bestFit="1" customWidth="1"/>
    <col min="2" max="2" width="35.28515625" bestFit="1" customWidth="1"/>
    <col min="3" max="7" width="16.5703125" customWidth="1"/>
  </cols>
  <sheetData>
    <row r="1" spans="1:8" ht="15.75" thickBot="1" x14ac:dyDescent="0.3">
      <c r="A1" s="96" t="s">
        <v>1</v>
      </c>
      <c r="B1" s="97" t="s">
        <v>2856</v>
      </c>
      <c r="C1" s="209"/>
      <c r="D1" s="74"/>
      <c r="E1" s="74"/>
      <c r="F1" s="74"/>
      <c r="G1" s="74"/>
      <c r="H1" s="74"/>
    </row>
    <row r="2" spans="1:8" ht="30.75" thickBot="1" x14ac:dyDescent="0.3">
      <c r="A2" s="120" t="s">
        <v>0</v>
      </c>
      <c r="B2" s="126" t="s">
        <v>6</v>
      </c>
      <c r="C2" s="194" t="s">
        <v>377</v>
      </c>
      <c r="D2" s="193" t="s">
        <v>376</v>
      </c>
      <c r="E2" s="193" t="s">
        <v>375</v>
      </c>
      <c r="F2" s="192" t="s">
        <v>374</v>
      </c>
      <c r="G2" s="174" t="s">
        <v>373</v>
      </c>
      <c r="H2" s="11"/>
    </row>
    <row r="3" spans="1:8" x14ac:dyDescent="0.25">
      <c r="A3" s="115" t="s">
        <v>291</v>
      </c>
      <c r="B3" s="116" t="s">
        <v>389</v>
      </c>
      <c r="C3" s="191">
        <f>SUMIF('2.1 BS Assets'!$H:$H,$A3,'2.1 BS Assets'!C:C)</f>
        <v>0</v>
      </c>
      <c r="D3" s="190">
        <f>SUMIF('2.1 BS Assets'!$H:$H,$A3,'2.1 BS Assets'!D:D)</f>
        <v>0</v>
      </c>
      <c r="E3" s="190">
        <f>SUMIF('2.1 BS Assets'!$H:$H,$A3,'2.1 BS Assets'!E:E)</f>
        <v>0</v>
      </c>
      <c r="F3" s="189">
        <f>SUMIF('2.1 BS Assets'!$H:$H,$A3,'2.1 BS Assets'!F:F)</f>
        <v>0</v>
      </c>
      <c r="G3" s="168">
        <f>C3+D3+E3+F3</f>
        <v>0</v>
      </c>
      <c r="H3" s="11"/>
    </row>
    <row r="4" spans="1:8" x14ac:dyDescent="0.25">
      <c r="A4" s="115" t="s">
        <v>288</v>
      </c>
      <c r="B4" s="116" t="s">
        <v>388</v>
      </c>
      <c r="C4" s="188">
        <f>SUMIF('2.1 BS Assets'!$H:$H,$A4,'2.1 BS Assets'!C:C)</f>
        <v>0</v>
      </c>
      <c r="D4" s="187">
        <f>SUMIF('2.1 BS Assets'!$H:$H,$A4,'2.1 BS Assets'!D:D)</f>
        <v>0</v>
      </c>
      <c r="E4" s="187">
        <f>SUMIF('2.1 BS Assets'!$H:$H,$A4,'2.1 BS Assets'!E:E)</f>
        <v>0</v>
      </c>
      <c r="F4" s="186">
        <f>SUMIF('2.1 BS Assets'!$H:$H,$A4,'2.1 BS Assets'!F:F)</f>
        <v>0</v>
      </c>
      <c r="G4" s="92">
        <f t="shared" ref="G4:G11" si="0">C4+D4+E4+F4</f>
        <v>0</v>
      </c>
      <c r="H4" s="11"/>
    </row>
    <row r="5" spans="1:8" x14ac:dyDescent="0.25">
      <c r="A5" s="115" t="s">
        <v>276</v>
      </c>
      <c r="B5" s="116" t="s">
        <v>387</v>
      </c>
      <c r="C5" s="188">
        <f>SUMIF('2.1 BS Assets'!$H:$H,$A5,'2.1 BS Assets'!C:C)</f>
        <v>0</v>
      </c>
      <c r="D5" s="187">
        <f>SUMIF('2.1 BS Assets'!$H:$H,$A5,'2.1 BS Assets'!D:D)</f>
        <v>0</v>
      </c>
      <c r="E5" s="187">
        <f>SUMIF('2.1 BS Assets'!$H:$H,$A5,'2.1 BS Assets'!E:E)</f>
        <v>0</v>
      </c>
      <c r="F5" s="186">
        <f>SUMIF('2.1 BS Assets'!$H:$H,$A5,'2.1 BS Assets'!F:F)</f>
        <v>0</v>
      </c>
      <c r="G5" s="92">
        <f t="shared" si="0"/>
        <v>0</v>
      </c>
      <c r="H5" s="11"/>
    </row>
    <row r="6" spans="1:8" x14ac:dyDescent="0.25">
      <c r="A6" s="115" t="s">
        <v>281</v>
      </c>
      <c r="B6" s="116" t="s">
        <v>386</v>
      </c>
      <c r="C6" s="188">
        <f>SUMIF('2.1 BS Assets'!$H:$H,$A6,'2.1 BS Assets'!C:C)</f>
        <v>0</v>
      </c>
      <c r="D6" s="187">
        <f>SUMIF('2.1 BS Assets'!$H:$H,$A6,'2.1 BS Assets'!D:D)</f>
        <v>0</v>
      </c>
      <c r="E6" s="187">
        <f>SUMIF('2.1 BS Assets'!$H:$H,$A6,'2.1 BS Assets'!E:E)</f>
        <v>0</v>
      </c>
      <c r="F6" s="186">
        <f>SUMIF('2.1 BS Assets'!$H:$H,$A6,'2.1 BS Assets'!F:F)</f>
        <v>0</v>
      </c>
      <c r="G6" s="92">
        <f t="shared" si="0"/>
        <v>0</v>
      </c>
      <c r="H6" s="11"/>
    </row>
    <row r="7" spans="1:8" x14ac:dyDescent="0.25">
      <c r="A7" s="115" t="s">
        <v>273</v>
      </c>
      <c r="B7" s="116" t="s">
        <v>385</v>
      </c>
      <c r="C7" s="188">
        <f>SUMIF('2.1 BS Assets'!$H:$H,$A7,'2.1 BS Assets'!C:C)</f>
        <v>0</v>
      </c>
      <c r="D7" s="187">
        <f>SUMIF('2.1 BS Assets'!$H:$H,$A7,'2.1 BS Assets'!D:D)</f>
        <v>0</v>
      </c>
      <c r="E7" s="187">
        <f>SUMIF('2.1 BS Assets'!$H:$H,$A7,'2.1 BS Assets'!E:E)</f>
        <v>0</v>
      </c>
      <c r="F7" s="186">
        <f>SUMIF('2.1 BS Assets'!$H:$H,$A7,'2.1 BS Assets'!F:F)</f>
        <v>0</v>
      </c>
      <c r="G7" s="92">
        <f t="shared" si="0"/>
        <v>0</v>
      </c>
      <c r="H7" s="11"/>
    </row>
    <row r="8" spans="1:8" x14ac:dyDescent="0.25">
      <c r="A8" s="115" t="s">
        <v>365</v>
      </c>
      <c r="B8" s="116" t="s">
        <v>384</v>
      </c>
      <c r="C8" s="188">
        <f>SUMIF('2.1 BS Assets'!$H:$H,$A8,'2.1 BS Assets'!C:C)</f>
        <v>0</v>
      </c>
      <c r="D8" s="187">
        <f>SUMIF('2.1 BS Assets'!$H:$H,$A8,'2.1 BS Assets'!D:D)</f>
        <v>0</v>
      </c>
      <c r="E8" s="187">
        <f>SUMIF('2.1 BS Assets'!$H:$H,$A8,'2.1 BS Assets'!E:E)</f>
        <v>0</v>
      </c>
      <c r="F8" s="186">
        <f>SUMIF('2.1 BS Assets'!$H:$H,$A8,'2.1 BS Assets'!F:F)</f>
        <v>0</v>
      </c>
      <c r="G8" s="92">
        <f t="shared" si="0"/>
        <v>0</v>
      </c>
      <c r="H8" s="11"/>
    </row>
    <row r="9" spans="1:8" x14ac:dyDescent="0.25">
      <c r="A9" s="115" t="s">
        <v>300</v>
      </c>
      <c r="B9" s="116" t="s">
        <v>383</v>
      </c>
      <c r="C9" s="188">
        <f>SUMIF('2.1 BS Assets'!$H:$H,$A9,'2.1 BS Assets'!C:C)</f>
        <v>0</v>
      </c>
      <c r="D9" s="187">
        <f>SUMIF('2.1 BS Assets'!$H:$H,$A9,'2.1 BS Assets'!D:D)</f>
        <v>0</v>
      </c>
      <c r="E9" s="187">
        <f>SUMIF('2.1 BS Assets'!$H:$H,$A9,'2.1 BS Assets'!E:E)</f>
        <v>0</v>
      </c>
      <c r="F9" s="186">
        <f>SUMIF('2.1 BS Assets'!$H:$H,$A9,'2.1 BS Assets'!F:F)</f>
        <v>0</v>
      </c>
      <c r="G9" s="92">
        <f t="shared" si="0"/>
        <v>0</v>
      </c>
      <c r="H9" s="11"/>
    </row>
    <row r="10" spans="1:8" x14ac:dyDescent="0.25">
      <c r="A10" s="115" t="s">
        <v>298</v>
      </c>
      <c r="B10" s="116" t="s">
        <v>100</v>
      </c>
      <c r="C10" s="188">
        <f>SUMIF('2.1 BS Assets'!$H:$H,$A10,'2.1 BS Assets'!C:C)</f>
        <v>0</v>
      </c>
      <c r="D10" s="187">
        <f>SUMIF('2.1 BS Assets'!$H:$H,$A10,'2.1 BS Assets'!D:D)</f>
        <v>0</v>
      </c>
      <c r="E10" s="187">
        <f>SUMIF('2.1 BS Assets'!$H:$H,$A10,'2.1 BS Assets'!E:E)</f>
        <v>0</v>
      </c>
      <c r="F10" s="186">
        <f>SUMIF('2.1 BS Assets'!$H:$H,$A10,'2.1 BS Assets'!F:F)</f>
        <v>0</v>
      </c>
      <c r="G10" s="92">
        <f t="shared" si="0"/>
        <v>0</v>
      </c>
      <c r="H10" s="11"/>
    </row>
    <row r="11" spans="1:8" ht="15.75" thickBot="1" x14ac:dyDescent="0.3">
      <c r="A11" s="115" t="s">
        <v>250</v>
      </c>
      <c r="B11" s="116" t="s">
        <v>382</v>
      </c>
      <c r="C11" s="185">
        <f>SUMIF('2.1 BS Assets'!$H:$H,$A11,'2.1 BS Assets'!C:C)</f>
        <v>0</v>
      </c>
      <c r="D11" s="184">
        <f>SUMIF('2.1 BS Assets'!$H:$H,$A11,'2.1 BS Assets'!D:D)</f>
        <v>0</v>
      </c>
      <c r="E11" s="184">
        <f>SUMIF('2.1 BS Assets'!$H:$H,$A11,'2.1 BS Assets'!E:E)</f>
        <v>0</v>
      </c>
      <c r="F11" s="183">
        <f>SUMIF('2.1 BS Assets'!$H:$H,$A11,'2.1 BS Assets'!F:F)</f>
        <v>0</v>
      </c>
      <c r="G11" s="167">
        <f t="shared" si="0"/>
        <v>0</v>
      </c>
      <c r="H11" s="11"/>
    </row>
    <row r="12" spans="1:8" ht="15.75" thickBot="1" x14ac:dyDescent="0.3">
      <c r="A12" s="115" t="s">
        <v>228</v>
      </c>
      <c r="B12" s="116" t="s">
        <v>381</v>
      </c>
      <c r="C12" s="492"/>
      <c r="D12" s="549"/>
      <c r="E12" s="549"/>
      <c r="F12" s="493"/>
      <c r="G12" s="182">
        <f>SUMIF('2.1 BS Assets'!$H:$H,$A12,'2.1 BS Assets'!G:G)</f>
        <v>0</v>
      </c>
      <c r="H12" s="11"/>
    </row>
    <row r="13" spans="1:8" ht="15.75" thickBot="1" x14ac:dyDescent="0.3">
      <c r="A13" s="119" t="s">
        <v>233</v>
      </c>
      <c r="B13" s="112" t="s">
        <v>380</v>
      </c>
      <c r="C13" s="181">
        <f>SUMIF('2.1 BS Assets'!$H:$H,$A13,'2.1 BS Assets'!$C:$C)</f>
        <v>0</v>
      </c>
      <c r="D13" s="180">
        <f>SUMIF('2.1 BS Assets'!$H:$H,$A13,'2.1 BS Assets'!D:D)</f>
        <v>0</v>
      </c>
      <c r="E13" s="180">
        <f>SUMIF('2.1 BS Assets'!$H:$H,$A13,'2.1 BS Assets'!E:E)</f>
        <v>0</v>
      </c>
      <c r="F13" s="179">
        <f>SUMIF('2.1 BS Assets'!$H:$H,$A13,'2.1 BS Assets'!F:F)</f>
        <v>0</v>
      </c>
      <c r="G13" s="178">
        <f>C13+D13+E13+F13</f>
        <v>0</v>
      </c>
      <c r="H13" s="11"/>
    </row>
    <row r="14" spans="1:8" ht="15.75" thickBot="1" x14ac:dyDescent="0.3">
      <c r="A14" s="120" t="s">
        <v>379</v>
      </c>
      <c r="B14" s="121" t="s">
        <v>378</v>
      </c>
      <c r="C14" s="310">
        <f>SUM(C3:C11,C13)</f>
        <v>0</v>
      </c>
      <c r="D14" s="447">
        <f t="shared" ref="D14:F14" si="1">SUM(D3:D11,D13)</f>
        <v>0</v>
      </c>
      <c r="E14" s="447">
        <f t="shared" si="1"/>
        <v>0</v>
      </c>
      <c r="F14" s="317">
        <f t="shared" si="1"/>
        <v>0</v>
      </c>
      <c r="G14" s="282">
        <f>SUM(G3:G13)</f>
        <v>0</v>
      </c>
      <c r="H14" s="11"/>
    </row>
    <row r="15" spans="1:8" x14ac:dyDescent="0.25">
      <c r="A15" s="11"/>
      <c r="B15" s="11"/>
      <c r="C15" s="11"/>
      <c r="D15" s="11"/>
      <c r="E15" s="11"/>
      <c r="F15" s="11"/>
      <c r="G15" s="11"/>
      <c r="H15" s="11"/>
    </row>
  </sheetData>
  <sheetProtection sheet="1" objects="1" scenarios="1" formatCells="0" formatColumns="0" formatRows="0" selectLockedCells="1"/>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9549B6EA-FBAB-410E-8D01-7A28BA81A43B}">
            <xm:f>C3&lt;&gt;'3.9 SAC Summary'!C3</xm:f>
            <x14:dxf>
              <font>
                <b/>
                <i val="0"/>
                <color rgb="FFFF0000"/>
              </font>
              <fill>
                <patternFill>
                  <bgColor theme="7" tint="0.79998168889431442"/>
                </patternFill>
              </fill>
            </x14:dxf>
          </x14:cfRule>
          <xm:sqref>C3:C11</xm:sqref>
        </x14:conditionalFormatting>
        <x14:conditionalFormatting xmlns:xm="http://schemas.microsoft.com/office/excel/2006/main">
          <x14:cfRule type="expression" priority="1" id="{537A1D57-A7D9-47DE-8982-75C78D865E38}">
            <xm:f>C13&lt;&gt;'3.9 SAC Summary'!C12</xm:f>
            <x14:dxf>
              <font>
                <b/>
                <i val="0"/>
                <color theme="7"/>
              </font>
              <fill>
                <patternFill>
                  <bgColor theme="7" tint="0.79998168889431442"/>
                </patternFill>
              </fill>
            </x14:dxf>
          </x14:cfRule>
          <xm:sqref>C13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D38"/>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RowHeight="15" x14ac:dyDescent="0.25"/>
  <cols>
    <col min="1" max="1" width="10" customWidth="1"/>
    <col min="2" max="2" width="52.85546875" bestFit="1" customWidth="1"/>
    <col min="3" max="3" width="25.28515625" customWidth="1"/>
    <col min="4" max="5" width="9.140625" customWidth="1"/>
  </cols>
  <sheetData>
    <row r="1" spans="1:4" ht="15.75" thickBot="1" x14ac:dyDescent="0.3">
      <c r="A1" s="96" t="s">
        <v>1</v>
      </c>
      <c r="B1" s="97" t="s">
        <v>2874</v>
      </c>
      <c r="C1" s="74"/>
      <c r="D1" s="74"/>
    </row>
    <row r="2" spans="1:4" ht="15.75" thickBot="1" x14ac:dyDescent="0.3">
      <c r="A2" s="21" t="s">
        <v>0</v>
      </c>
      <c r="B2" s="71" t="s">
        <v>6</v>
      </c>
      <c r="C2" s="207" t="s">
        <v>82</v>
      </c>
      <c r="D2" s="11"/>
    </row>
    <row r="3" spans="1:4" x14ac:dyDescent="0.25">
      <c r="A3" s="203" t="s">
        <v>371</v>
      </c>
      <c r="B3" s="55" t="s">
        <v>434</v>
      </c>
      <c r="C3" s="206"/>
      <c r="D3" s="11"/>
    </row>
    <row r="4" spans="1:4" x14ac:dyDescent="0.25">
      <c r="A4" s="202" t="s">
        <v>369</v>
      </c>
      <c r="B4" s="51" t="s">
        <v>433</v>
      </c>
      <c r="C4" s="32"/>
      <c r="D4" s="11"/>
    </row>
    <row r="5" spans="1:4" x14ac:dyDescent="0.25">
      <c r="A5" s="202" t="s">
        <v>367</v>
      </c>
      <c r="B5" s="51" t="s">
        <v>432</v>
      </c>
      <c r="C5" s="32"/>
      <c r="D5" s="11"/>
    </row>
    <row r="6" spans="1:4" ht="15.75" thickBot="1" x14ac:dyDescent="0.3">
      <c r="A6" s="202" t="s">
        <v>431</v>
      </c>
      <c r="B6" s="51" t="s">
        <v>430</v>
      </c>
      <c r="C6" s="204"/>
      <c r="D6" s="11"/>
    </row>
    <row r="7" spans="1:4" x14ac:dyDescent="0.25">
      <c r="A7" s="202" t="s">
        <v>429</v>
      </c>
      <c r="B7" s="51" t="s">
        <v>428</v>
      </c>
      <c r="C7" s="210">
        <f>SUM('1.2 LCR-LMR'!C3:C6)</f>
        <v>0</v>
      </c>
      <c r="D7" s="11"/>
    </row>
    <row r="8" spans="1:4" ht="15.75" thickBot="1" x14ac:dyDescent="0.3">
      <c r="A8" s="202" t="s">
        <v>427</v>
      </c>
      <c r="B8" s="51" t="s">
        <v>426</v>
      </c>
      <c r="C8" s="211">
        <f>SUM('1.2 LCR-LMR'!C7:C10)</f>
        <v>0</v>
      </c>
      <c r="D8" s="11"/>
    </row>
    <row r="9" spans="1:4" ht="15.75" thickBot="1" x14ac:dyDescent="0.3">
      <c r="A9" s="202" t="s">
        <v>425</v>
      </c>
      <c r="B9" s="51" t="s">
        <v>424</v>
      </c>
      <c r="C9" s="94">
        <f>SUM(C7:C8)</f>
        <v>0</v>
      </c>
      <c r="D9" s="11"/>
    </row>
    <row r="10" spans="1:4" x14ac:dyDescent="0.25">
      <c r="A10" s="202" t="s">
        <v>423</v>
      </c>
      <c r="B10" s="51" t="s">
        <v>422</v>
      </c>
      <c r="C10" s="210">
        <f>SUM('1.2 LCR-LMR'!C15:C18)</f>
        <v>0</v>
      </c>
      <c r="D10" s="11"/>
    </row>
    <row r="11" spans="1:4" ht="15.75" thickBot="1" x14ac:dyDescent="0.3">
      <c r="A11" s="201" t="s">
        <v>421</v>
      </c>
      <c r="B11" s="53" t="s">
        <v>129</v>
      </c>
      <c r="C11" s="211">
        <f>SUM('1.2 LCR-LMR'!C20:C21)</f>
        <v>0</v>
      </c>
      <c r="D11" s="11"/>
    </row>
    <row r="12" spans="1:4" ht="15.75" thickBot="1" x14ac:dyDescent="0.3">
      <c r="A12" s="201" t="s">
        <v>420</v>
      </c>
      <c r="B12" s="53" t="s">
        <v>419</v>
      </c>
      <c r="C12" s="94">
        <f>SUM(C10:C11)</f>
        <v>0</v>
      </c>
      <c r="D12" s="11"/>
    </row>
    <row r="13" spans="1:4" ht="15.75" thickBot="1" x14ac:dyDescent="0.3">
      <c r="A13" s="201" t="s">
        <v>418</v>
      </c>
      <c r="B13" s="53" t="s">
        <v>417</v>
      </c>
      <c r="C13" s="205"/>
      <c r="D13" s="11"/>
    </row>
    <row r="14" spans="1:4" ht="15.75" thickBot="1" x14ac:dyDescent="0.3">
      <c r="A14" s="200" t="s">
        <v>364</v>
      </c>
      <c r="B14" s="199" t="s">
        <v>416</v>
      </c>
      <c r="C14" s="646">
        <f>SUM(C3:C6,C9,C12:C13)</f>
        <v>0</v>
      </c>
      <c r="D14" s="11"/>
    </row>
    <row r="15" spans="1:4" x14ac:dyDescent="0.25">
      <c r="A15" s="203" t="s">
        <v>362</v>
      </c>
      <c r="B15" s="55" t="s">
        <v>415</v>
      </c>
      <c r="C15" s="31"/>
      <c r="D15" s="11"/>
    </row>
    <row r="16" spans="1:4" x14ac:dyDescent="0.25">
      <c r="A16" s="202" t="s">
        <v>360</v>
      </c>
      <c r="B16" s="51" t="s">
        <v>414</v>
      </c>
      <c r="C16" s="32"/>
      <c r="D16" s="11"/>
    </row>
    <row r="17" spans="1:4" ht="15.75" thickBot="1" x14ac:dyDescent="0.3">
      <c r="A17" s="202" t="s">
        <v>358</v>
      </c>
      <c r="B17" s="51" t="s">
        <v>413</v>
      </c>
      <c r="C17" s="32"/>
      <c r="D17" s="11"/>
    </row>
    <row r="18" spans="1:4" ht="15.75" thickBot="1" x14ac:dyDescent="0.3">
      <c r="A18" s="201" t="s">
        <v>356</v>
      </c>
      <c r="B18" s="53" t="s">
        <v>412</v>
      </c>
      <c r="C18" s="315">
        <f>SUM('1.2 LCR-LMR'!C11:C13)</f>
        <v>0</v>
      </c>
      <c r="D18" s="11"/>
    </row>
    <row r="19" spans="1:4" ht="15.75" thickBot="1" x14ac:dyDescent="0.3">
      <c r="A19" s="200" t="s">
        <v>354</v>
      </c>
      <c r="B19" s="199" t="s">
        <v>411</v>
      </c>
      <c r="C19" s="448">
        <f>SUM(C15:C18)</f>
        <v>0</v>
      </c>
      <c r="D19" s="11"/>
    </row>
    <row r="20" spans="1:4" x14ac:dyDescent="0.25">
      <c r="A20" s="203" t="s">
        <v>352</v>
      </c>
      <c r="B20" s="55" t="s">
        <v>410</v>
      </c>
      <c r="C20" s="31"/>
      <c r="D20" s="11"/>
    </row>
    <row r="21" spans="1:4" x14ac:dyDescent="0.25">
      <c r="A21" s="202" t="s">
        <v>350</v>
      </c>
      <c r="B21" s="51" t="s">
        <v>409</v>
      </c>
      <c r="C21" s="32"/>
      <c r="D21" s="11"/>
    </row>
    <row r="22" spans="1:4" x14ac:dyDescent="0.25">
      <c r="A22" s="202" t="s">
        <v>340</v>
      </c>
      <c r="B22" s="51" t="s">
        <v>408</v>
      </c>
      <c r="C22" s="32"/>
      <c r="D22" s="11"/>
    </row>
    <row r="23" spans="1:4" x14ac:dyDescent="0.25">
      <c r="A23" s="202" t="s">
        <v>332</v>
      </c>
      <c r="B23" s="51" t="s">
        <v>407</v>
      </c>
      <c r="C23" s="32"/>
      <c r="D23" s="11"/>
    </row>
    <row r="24" spans="1:4" x14ac:dyDescent="0.25">
      <c r="A24" s="202" t="s">
        <v>314</v>
      </c>
      <c r="B24" s="51" t="s">
        <v>406</v>
      </c>
      <c r="C24" s="32"/>
      <c r="D24" s="11"/>
    </row>
    <row r="25" spans="1:4" x14ac:dyDescent="0.25">
      <c r="A25" s="202" t="s">
        <v>405</v>
      </c>
      <c r="B25" s="51" t="s">
        <v>259</v>
      </c>
      <c r="C25" s="32"/>
      <c r="D25" s="11"/>
    </row>
    <row r="26" spans="1:4" x14ac:dyDescent="0.25">
      <c r="A26" s="201" t="s">
        <v>404</v>
      </c>
      <c r="B26" s="53" t="s">
        <v>403</v>
      </c>
      <c r="C26" s="204"/>
      <c r="D26" s="11"/>
    </row>
    <row r="27" spans="1:4" x14ac:dyDescent="0.25">
      <c r="A27" s="201" t="s">
        <v>402</v>
      </c>
      <c r="B27" s="53" t="s">
        <v>401</v>
      </c>
      <c r="C27" s="204"/>
      <c r="D27" s="11"/>
    </row>
    <row r="28" spans="1:4" x14ac:dyDescent="0.25">
      <c r="A28" s="201" t="s">
        <v>400</v>
      </c>
      <c r="B28" s="53" t="s">
        <v>399</v>
      </c>
      <c r="C28" s="204"/>
      <c r="D28" s="11"/>
    </row>
    <row r="29" spans="1:4" ht="15.75" thickBot="1" x14ac:dyDescent="0.3">
      <c r="A29" s="201" t="s">
        <v>398</v>
      </c>
      <c r="B29" s="53" t="s">
        <v>2875</v>
      </c>
      <c r="C29" s="204"/>
      <c r="D29" s="11"/>
    </row>
    <row r="30" spans="1:4" ht="15.75" thickBot="1" x14ac:dyDescent="0.3">
      <c r="A30" s="201" t="s">
        <v>397</v>
      </c>
      <c r="B30" s="53" t="s">
        <v>396</v>
      </c>
      <c r="C30" s="94">
        <f>SUM(C26:C29)</f>
        <v>0</v>
      </c>
      <c r="D30" s="11"/>
    </row>
    <row r="31" spans="1:4" ht="15.75" thickBot="1" x14ac:dyDescent="0.3">
      <c r="A31" s="200" t="s">
        <v>312</v>
      </c>
      <c r="B31" s="199" t="s">
        <v>395</v>
      </c>
      <c r="C31" s="646">
        <f>SUM(C20:C25,C30)</f>
        <v>0</v>
      </c>
      <c r="D31" s="11"/>
    </row>
    <row r="32" spans="1:4" x14ac:dyDescent="0.25">
      <c r="A32" s="203" t="s">
        <v>310</v>
      </c>
      <c r="B32" s="55" t="s">
        <v>394</v>
      </c>
      <c r="C32" s="314">
        <f>'6.1 Capital Adequacy'!C7</f>
        <v>0</v>
      </c>
      <c r="D32" s="11"/>
    </row>
    <row r="33" spans="1:4" x14ac:dyDescent="0.25">
      <c r="A33" s="202" t="s">
        <v>308</v>
      </c>
      <c r="B33" s="51" t="s">
        <v>393</v>
      </c>
      <c r="C33" s="311">
        <f>'6.1 Capital Adequacy'!C35</f>
        <v>0</v>
      </c>
      <c r="D33" s="11"/>
    </row>
    <row r="34" spans="1:4" ht="15.75" thickBot="1" x14ac:dyDescent="0.3">
      <c r="A34" s="202" t="s">
        <v>306</v>
      </c>
      <c r="B34" s="51" t="s">
        <v>392</v>
      </c>
      <c r="C34" s="311">
        <f>'6.1 Capital Adequacy'!C49</f>
        <v>0</v>
      </c>
      <c r="D34" s="11"/>
    </row>
    <row r="35" spans="1:4" ht="15.75" thickBot="1" x14ac:dyDescent="0.3">
      <c r="A35" s="201" t="s">
        <v>304</v>
      </c>
      <c r="B35" s="53" t="s">
        <v>2876</v>
      </c>
      <c r="C35" s="154"/>
      <c r="D35" s="11"/>
    </row>
    <row r="36" spans="1:4" ht="15.75" thickBot="1" x14ac:dyDescent="0.3">
      <c r="A36" s="200" t="s">
        <v>295</v>
      </c>
      <c r="B36" s="199" t="s">
        <v>391</v>
      </c>
      <c r="C36" s="198">
        <f>SUM(C32:C35)</f>
        <v>0</v>
      </c>
      <c r="D36" s="11"/>
    </row>
    <row r="37" spans="1:4" ht="16.5" thickBot="1" x14ac:dyDescent="0.3">
      <c r="A37" s="197" t="s">
        <v>262</v>
      </c>
      <c r="B37" s="196" t="s">
        <v>390</v>
      </c>
      <c r="C37" s="195">
        <f>C14+C19+C31+C36</f>
        <v>0</v>
      </c>
      <c r="D37" s="11"/>
    </row>
    <row r="38" spans="1:4" x14ac:dyDescent="0.25">
      <c r="A38" s="11"/>
      <c r="B38" s="11"/>
      <c r="C38" s="11"/>
      <c r="D38" s="11"/>
    </row>
  </sheetData>
  <sheetProtection sheet="1" objects="1" scenarios="1" formatCells="0" formatColumns="0" formatRows="0" selectLockedCells="1"/>
  <dataValidations count="1">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C3:C6 C13 C15:C17 C20:C29 C35" xr:uid="{00000000-0002-0000-0700-000000000000}">
      <formula1>-1000000000</formula1>
      <formula2>1000000000</formula2>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EEBCABAF-80F8-4385-9D18-263367C0E37E}">
            <xm:f>ABS(($C$14)-('8.3 Total Deposits'!$C$13))&gt;1</xm:f>
            <x14:dxf>
              <font>
                <b/>
                <i val="0"/>
                <color theme="7"/>
              </font>
              <fill>
                <patternFill>
                  <bgColor theme="7" tint="0.79998168889431442"/>
                </patternFill>
              </fill>
            </x14:dxf>
          </x14:cfRule>
          <xm:sqref>C14</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J29"/>
  <sheetViews>
    <sheetView workbookViewId="0">
      <pane xSplit="2" ySplit="2" topLeftCell="C3" activePane="bottomRight" state="frozen"/>
      <selection pane="topRight" activeCell="C1" sqref="C1"/>
      <selection pane="bottomLeft" activeCell="A3" sqref="A3"/>
      <selection pane="bottomRight" activeCell="F12" sqref="F12"/>
    </sheetView>
  </sheetViews>
  <sheetFormatPr defaultRowHeight="15" x14ac:dyDescent="0.25"/>
  <cols>
    <col min="2" max="2" width="71.28515625" bestFit="1" customWidth="1"/>
    <col min="3" max="7" width="17.7109375" customWidth="1"/>
  </cols>
  <sheetData>
    <row r="1" spans="1:10" ht="15.75" thickBot="1" x14ac:dyDescent="0.3">
      <c r="A1" s="648" t="s">
        <v>1</v>
      </c>
      <c r="B1" s="649" t="s">
        <v>2874</v>
      </c>
      <c r="C1" s="650"/>
      <c r="D1" s="651"/>
      <c r="E1" s="651"/>
      <c r="F1" s="651"/>
      <c r="G1" s="651"/>
      <c r="H1" s="74"/>
    </row>
    <row r="2" spans="1:10" ht="30.75" thickBot="1" x14ac:dyDescent="0.3">
      <c r="A2" s="683" t="s">
        <v>0</v>
      </c>
      <c r="B2" s="684" t="s">
        <v>6</v>
      </c>
      <c r="C2" s="652" t="s">
        <v>377</v>
      </c>
      <c r="D2" s="685" t="s">
        <v>376</v>
      </c>
      <c r="E2" s="685" t="s">
        <v>375</v>
      </c>
      <c r="F2" s="686" t="s">
        <v>374</v>
      </c>
      <c r="G2" s="687" t="s">
        <v>373</v>
      </c>
      <c r="H2" s="11"/>
    </row>
    <row r="3" spans="1:10" x14ac:dyDescent="0.25">
      <c r="A3" s="688" t="s">
        <v>371</v>
      </c>
      <c r="B3" s="653" t="s">
        <v>462</v>
      </c>
      <c r="C3" s="654"/>
      <c r="D3" s="655"/>
      <c r="E3" s="655"/>
      <c r="F3" s="656"/>
      <c r="G3" s="657">
        <f>SUM(C3:F3)</f>
        <v>0</v>
      </c>
      <c r="H3" s="11"/>
      <c r="J3" s="208"/>
    </row>
    <row r="4" spans="1:10" x14ac:dyDescent="0.25">
      <c r="A4" s="689" t="s">
        <v>369</v>
      </c>
      <c r="B4" s="658" t="s">
        <v>461</v>
      </c>
      <c r="C4" s="659"/>
      <c r="D4" s="660"/>
      <c r="E4" s="660"/>
      <c r="F4" s="661"/>
      <c r="G4" s="662">
        <f t="shared" ref="G4:G13" si="0">SUM(C4:F4)</f>
        <v>0</v>
      </c>
      <c r="H4" s="11"/>
      <c r="J4" s="208"/>
    </row>
    <row r="5" spans="1:10" x14ac:dyDescent="0.25">
      <c r="A5" s="689" t="s">
        <v>367</v>
      </c>
      <c r="B5" s="658" t="s">
        <v>460</v>
      </c>
      <c r="C5" s="659"/>
      <c r="D5" s="660"/>
      <c r="E5" s="660"/>
      <c r="F5" s="661"/>
      <c r="G5" s="662">
        <f t="shared" si="0"/>
        <v>0</v>
      </c>
      <c r="H5" s="11"/>
      <c r="J5" s="208"/>
    </row>
    <row r="6" spans="1:10" x14ac:dyDescent="0.25">
      <c r="A6" s="689" t="s">
        <v>431</v>
      </c>
      <c r="B6" s="658" t="s">
        <v>459</v>
      </c>
      <c r="C6" s="659"/>
      <c r="D6" s="660"/>
      <c r="E6" s="660"/>
      <c r="F6" s="661"/>
      <c r="G6" s="662">
        <f t="shared" si="0"/>
        <v>0</v>
      </c>
      <c r="H6" s="11"/>
      <c r="J6" s="208"/>
    </row>
    <row r="7" spans="1:10" x14ac:dyDescent="0.25">
      <c r="A7" s="689" t="s">
        <v>425</v>
      </c>
      <c r="B7" s="658" t="s">
        <v>458</v>
      </c>
      <c r="C7" s="659"/>
      <c r="D7" s="660"/>
      <c r="E7" s="660"/>
      <c r="F7" s="661"/>
      <c r="G7" s="662">
        <f t="shared" si="0"/>
        <v>0</v>
      </c>
      <c r="H7" s="11"/>
      <c r="J7" s="208"/>
    </row>
    <row r="8" spans="1:10" x14ac:dyDescent="0.25">
      <c r="A8" s="689" t="s">
        <v>420</v>
      </c>
      <c r="B8" s="658" t="s">
        <v>457</v>
      </c>
      <c r="C8" s="659"/>
      <c r="D8" s="660"/>
      <c r="E8" s="660"/>
      <c r="F8" s="661"/>
      <c r="G8" s="662">
        <f t="shared" si="0"/>
        <v>0</v>
      </c>
      <c r="H8" s="11"/>
      <c r="J8" s="208"/>
    </row>
    <row r="9" spans="1:10" x14ac:dyDescent="0.25">
      <c r="A9" s="689" t="s">
        <v>418</v>
      </c>
      <c r="B9" s="658" t="s">
        <v>456</v>
      </c>
      <c r="C9" s="659"/>
      <c r="D9" s="660"/>
      <c r="E9" s="660"/>
      <c r="F9" s="661"/>
      <c r="G9" s="662">
        <f t="shared" si="0"/>
        <v>0</v>
      </c>
      <c r="H9" s="11"/>
      <c r="J9" s="208"/>
    </row>
    <row r="10" spans="1:10" x14ac:dyDescent="0.25">
      <c r="A10" s="689" t="s">
        <v>455</v>
      </c>
      <c r="B10" s="658" t="s">
        <v>454</v>
      </c>
      <c r="C10" s="659"/>
      <c r="D10" s="660"/>
      <c r="E10" s="660"/>
      <c r="F10" s="661"/>
      <c r="G10" s="662">
        <f t="shared" si="0"/>
        <v>0</v>
      </c>
      <c r="H10" s="11"/>
      <c r="J10" s="208"/>
    </row>
    <row r="11" spans="1:10" x14ac:dyDescent="0.25">
      <c r="A11" s="689" t="s">
        <v>453</v>
      </c>
      <c r="B11" s="658" t="s">
        <v>452</v>
      </c>
      <c r="C11" s="659"/>
      <c r="D11" s="660"/>
      <c r="E11" s="660"/>
      <c r="F11" s="661"/>
      <c r="G11" s="662">
        <f t="shared" si="0"/>
        <v>0</v>
      </c>
      <c r="H11" s="11"/>
      <c r="J11" s="208"/>
    </row>
    <row r="12" spans="1:10" x14ac:dyDescent="0.25">
      <c r="A12" s="689" t="s">
        <v>451</v>
      </c>
      <c r="B12" s="658" t="s">
        <v>450</v>
      </c>
      <c r="C12" s="659"/>
      <c r="D12" s="660"/>
      <c r="E12" s="660"/>
      <c r="F12" s="661"/>
      <c r="G12" s="662">
        <f t="shared" si="0"/>
        <v>0</v>
      </c>
      <c r="H12" s="11"/>
      <c r="J12" s="208"/>
    </row>
    <row r="13" spans="1:10" ht="15.75" thickBot="1" x14ac:dyDescent="0.3">
      <c r="A13" s="690" t="s">
        <v>449</v>
      </c>
      <c r="B13" s="663" t="s">
        <v>448</v>
      </c>
      <c r="C13" s="664"/>
      <c r="D13" s="665"/>
      <c r="E13" s="665"/>
      <c r="F13" s="666"/>
      <c r="G13" s="667">
        <f t="shared" si="0"/>
        <v>0</v>
      </c>
      <c r="H13" s="11"/>
      <c r="J13" s="208"/>
    </row>
    <row r="14" spans="1:10" x14ac:dyDescent="0.25">
      <c r="A14" s="691" t="s">
        <v>447</v>
      </c>
      <c r="B14" s="668" t="s">
        <v>1101</v>
      </c>
      <c r="C14" s="776"/>
      <c r="D14" s="777"/>
      <c r="E14" s="777"/>
      <c r="F14" s="778"/>
      <c r="G14" s="669"/>
      <c r="H14" s="11"/>
      <c r="J14" s="208"/>
    </row>
    <row r="15" spans="1:10" x14ac:dyDescent="0.25">
      <c r="A15" s="689" t="s">
        <v>1098</v>
      </c>
      <c r="B15" s="670" t="s">
        <v>1100</v>
      </c>
      <c r="C15" s="779"/>
      <c r="D15" s="780"/>
      <c r="E15" s="780"/>
      <c r="F15" s="781"/>
      <c r="G15" s="671"/>
      <c r="H15" s="11"/>
      <c r="J15" s="208"/>
    </row>
    <row r="16" spans="1:10" ht="15.75" thickBot="1" x14ac:dyDescent="0.3">
      <c r="A16" s="692" t="s">
        <v>1099</v>
      </c>
      <c r="B16" s="672" t="s">
        <v>2772</v>
      </c>
      <c r="C16" s="782"/>
      <c r="D16" s="783"/>
      <c r="E16" s="783"/>
      <c r="F16" s="784"/>
      <c r="G16" s="673"/>
      <c r="H16" s="11"/>
      <c r="J16" s="208"/>
    </row>
    <row r="17" spans="1:10" ht="15.75" thickBot="1" x14ac:dyDescent="0.3">
      <c r="A17" s="693" t="s">
        <v>364</v>
      </c>
      <c r="B17" s="694" t="s">
        <v>446</v>
      </c>
      <c r="C17" s="695">
        <f>SUM(C3:C13)</f>
        <v>0</v>
      </c>
      <c r="D17" s="695">
        <f t="shared" ref="D17:F17" si="1">SUM(D3:D13)</f>
        <v>0</v>
      </c>
      <c r="E17" s="695">
        <f t="shared" si="1"/>
        <v>0</v>
      </c>
      <c r="F17" s="695">
        <f t="shared" si="1"/>
        <v>0</v>
      </c>
      <c r="G17" s="696">
        <f>SUM(G3:G16)</f>
        <v>0</v>
      </c>
      <c r="H17" s="11"/>
      <c r="J17" s="208"/>
    </row>
    <row r="18" spans="1:10" x14ac:dyDescent="0.25">
      <c r="A18" s="688" t="s">
        <v>362</v>
      </c>
      <c r="B18" s="653" t="s">
        <v>445</v>
      </c>
      <c r="C18" s="654"/>
      <c r="D18" s="655"/>
      <c r="E18" s="655"/>
      <c r="F18" s="656"/>
      <c r="G18" s="657">
        <f t="shared" ref="G18:G22" si="2">SUM(C18:F18)</f>
        <v>0</v>
      </c>
      <c r="H18" s="11"/>
      <c r="J18" s="208"/>
    </row>
    <row r="19" spans="1:10" x14ac:dyDescent="0.25">
      <c r="A19" s="689" t="s">
        <v>360</v>
      </c>
      <c r="B19" s="658" t="s">
        <v>444</v>
      </c>
      <c r="C19" s="659"/>
      <c r="D19" s="660"/>
      <c r="E19" s="660"/>
      <c r="F19" s="661"/>
      <c r="G19" s="662">
        <f t="shared" si="2"/>
        <v>0</v>
      </c>
      <c r="H19" s="11"/>
      <c r="J19" s="208"/>
    </row>
    <row r="20" spans="1:10" x14ac:dyDescent="0.25">
      <c r="A20" s="689" t="s">
        <v>358</v>
      </c>
      <c r="B20" s="658" t="s">
        <v>443</v>
      </c>
      <c r="C20" s="659"/>
      <c r="D20" s="660"/>
      <c r="E20" s="660"/>
      <c r="F20" s="661"/>
      <c r="G20" s="662">
        <f t="shared" si="2"/>
        <v>0</v>
      </c>
      <c r="H20" s="11"/>
      <c r="J20" s="208"/>
    </row>
    <row r="21" spans="1:10" x14ac:dyDescent="0.25">
      <c r="A21" s="689" t="s">
        <v>356</v>
      </c>
      <c r="B21" s="658" t="s">
        <v>442</v>
      </c>
      <c r="C21" s="659"/>
      <c r="D21" s="660"/>
      <c r="E21" s="660"/>
      <c r="F21" s="661"/>
      <c r="G21" s="662">
        <f t="shared" si="2"/>
        <v>0</v>
      </c>
      <c r="H21" s="11"/>
      <c r="J21" s="208"/>
    </row>
    <row r="22" spans="1:10" ht="15.75" thickBot="1" x14ac:dyDescent="0.3">
      <c r="A22" s="689" t="s">
        <v>441</v>
      </c>
      <c r="B22" s="658" t="s">
        <v>440</v>
      </c>
      <c r="C22" s="674"/>
      <c r="D22" s="675"/>
      <c r="E22" s="675"/>
      <c r="F22" s="676"/>
      <c r="G22" s="662">
        <f t="shared" si="2"/>
        <v>0</v>
      </c>
      <c r="H22" s="11"/>
      <c r="J22" s="208"/>
    </row>
    <row r="23" spans="1:10" ht="15.75" thickBot="1" x14ac:dyDescent="0.3">
      <c r="A23" s="683" t="s">
        <v>354</v>
      </c>
      <c r="B23" s="684" t="s">
        <v>439</v>
      </c>
      <c r="C23" s="695">
        <f>SUM(C18:C22)</f>
        <v>0</v>
      </c>
      <c r="D23" s="695">
        <f t="shared" ref="D23:G23" si="3">SUM(D18:D22)</f>
        <v>0</v>
      </c>
      <c r="E23" s="695">
        <f t="shared" si="3"/>
        <v>0</v>
      </c>
      <c r="F23" s="697">
        <f t="shared" si="3"/>
        <v>0</v>
      </c>
      <c r="G23" s="698">
        <f t="shared" si="3"/>
        <v>0</v>
      </c>
      <c r="H23" s="11"/>
    </row>
    <row r="24" spans="1:10" x14ac:dyDescent="0.25">
      <c r="A24" s="689" t="s">
        <v>352</v>
      </c>
      <c r="B24" s="658" t="s">
        <v>438</v>
      </c>
      <c r="C24" s="677"/>
      <c r="D24" s="678"/>
      <c r="E24" s="679"/>
      <c r="F24" s="669"/>
      <c r="G24" s="662">
        <f>F24</f>
        <v>0</v>
      </c>
      <c r="H24" s="11"/>
    </row>
    <row r="25" spans="1:10" ht="15.75" thickBot="1" x14ac:dyDescent="0.3">
      <c r="A25" s="689" t="s">
        <v>350</v>
      </c>
      <c r="B25" s="658" t="s">
        <v>437</v>
      </c>
      <c r="C25" s="680"/>
      <c r="D25" s="681"/>
      <c r="E25" s="682"/>
      <c r="F25" s="673"/>
      <c r="G25" s="662">
        <f>F25</f>
        <v>0</v>
      </c>
      <c r="H25" s="11"/>
    </row>
    <row r="26" spans="1:10" ht="15.75" thickBot="1" x14ac:dyDescent="0.3">
      <c r="A26" s="683" t="s">
        <v>312</v>
      </c>
      <c r="B26" s="699" t="s">
        <v>436</v>
      </c>
      <c r="C26" s="700"/>
      <c r="D26" s="701"/>
      <c r="E26" s="701"/>
      <c r="F26" s="702">
        <f>SUM(F24:F25)</f>
        <v>0</v>
      </c>
      <c r="G26" s="698">
        <f>SUM(G24:G25)</f>
        <v>0</v>
      </c>
      <c r="H26" s="11"/>
    </row>
    <row r="27" spans="1:10" ht="15.75" thickBot="1" x14ac:dyDescent="0.3">
      <c r="A27" s="683" t="s">
        <v>295</v>
      </c>
      <c r="B27" s="684" t="s">
        <v>435</v>
      </c>
      <c r="C27" s="659"/>
      <c r="D27" s="660"/>
      <c r="E27" s="660"/>
      <c r="F27" s="661"/>
      <c r="G27" s="662">
        <f t="shared" ref="G27" si="4">SUM(C27:F27)</f>
        <v>0</v>
      </c>
      <c r="H27" s="11"/>
    </row>
    <row r="28" spans="1:10" ht="16.5" thickBot="1" x14ac:dyDescent="0.3">
      <c r="A28" s="703" t="s">
        <v>262</v>
      </c>
      <c r="B28" s="704" t="s">
        <v>2799</v>
      </c>
      <c r="C28" s="705">
        <f>C17+C23+C27</f>
        <v>0</v>
      </c>
      <c r="D28" s="705">
        <f t="shared" ref="D28:E28" si="5">D17+D23+D27</f>
        <v>0</v>
      </c>
      <c r="E28" s="705">
        <f t="shared" si="5"/>
        <v>0</v>
      </c>
      <c r="F28" s="706">
        <f>F17+F23+F26+F27</f>
        <v>0</v>
      </c>
      <c r="G28" s="707">
        <f>G17+G23+G26+G27</f>
        <v>0</v>
      </c>
      <c r="H28" s="11"/>
    </row>
    <row r="29" spans="1:10" x14ac:dyDescent="0.25">
      <c r="A29" s="11"/>
      <c r="B29" s="11"/>
      <c r="C29" s="11"/>
      <c r="D29" s="11"/>
      <c r="E29" s="11"/>
      <c r="F29" s="11"/>
      <c r="G29" s="11"/>
      <c r="H29" s="11"/>
    </row>
  </sheetData>
  <sheetProtection sheet="1" objects="1" scenarios="1" formatCells="0" formatColumns="0" formatRows="0" selectLockedCells="1"/>
  <dataValidations count="1">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C3:F13 G14:G16 C18:F22 F24:F25 C27:F27" xr:uid="{00000000-0002-0000-0800-000000000000}">
      <formula1>-1000000000</formula1>
      <formula2>1000000000</formula2>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2C835E4F-1884-40D6-A971-70D0BDFE3B45}">
            <xm:f>C17&lt;&gt;'3.9 SAC Summary'!$C$13</xm:f>
            <x14:dxf>
              <font>
                <b/>
                <i val="0"/>
                <color theme="7"/>
              </font>
              <fill>
                <patternFill>
                  <bgColor theme="7" tint="0.79998168889431442"/>
                </patternFill>
              </fill>
            </x14:dxf>
          </x14:cfRule>
          <xm:sqref>C17</xm:sqref>
        </x14:conditionalFormatting>
        <x14:conditionalFormatting xmlns:xm="http://schemas.microsoft.com/office/excel/2006/main">
          <x14:cfRule type="expression" priority="4" id="{C209827D-3AD5-47C8-AFD8-6EE57535CE0F}">
            <xm:f>C23&lt;&gt;'3.9 SAC Summary'!$C$14</xm:f>
            <x14:dxf>
              <font>
                <b/>
                <i val="0"/>
                <color theme="7"/>
              </font>
              <fill>
                <patternFill>
                  <bgColor theme="7" tint="0.79998168889431442"/>
                </patternFill>
              </fill>
            </x14:dxf>
          </x14:cfRule>
          <xm:sqref>C23</xm:sqref>
        </x14:conditionalFormatting>
        <x14:conditionalFormatting xmlns:xm="http://schemas.microsoft.com/office/excel/2006/main">
          <x14:cfRule type="expression" priority="5" id="{9B2B6513-6142-4119-B4B9-734A3D76226A}">
            <xm:f>$C$27&lt;&gt;'3.9 SAC Summary'!$C$15</xm:f>
            <x14:dxf>
              <font>
                <b/>
                <i val="0"/>
                <color theme="7"/>
              </font>
              <fill>
                <patternFill>
                  <bgColor theme="7" tint="0.79998168889431442"/>
                </patternFill>
              </fill>
            </x14:dxf>
          </x14:cfRule>
          <xm:sqref>C27</xm:sqref>
        </x14:conditionalFormatting>
        <x14:conditionalFormatting xmlns:xm="http://schemas.microsoft.com/office/excel/2006/main">
          <x14:cfRule type="expression" priority="1" id="{AA9F7B21-FEC6-40D0-BC21-DFCE451CB6EB}">
            <xm:f>(G15+'2.1 BS Assets'!$G$28+'2.1 BS Assets'!$G$42+'2.1 BS Assets'!$G$53+'2.1 BS Assets'!$G$54)&lt;&gt;('6.1 Capital Adequacy'!$C$18+'6.1 Capital Adequacy'!$C$19+'6.1 Capital Adequacy'!$C$77+'6.1 Capital Adequacy'!$C$81)</xm:f>
            <x14:dxf>
              <font>
                <b/>
                <i val="0"/>
                <color theme="7"/>
              </font>
              <fill>
                <patternFill>
                  <bgColor theme="7" tint="0.79998168889431442"/>
                </patternFill>
              </fill>
            </x14:dxf>
          </x14:cfRule>
          <xm:sqref>G15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sisl xmlns:xsi="http://www.w3.org/2001/XMLSchema-instance" xmlns:xsd="http://www.w3.org/2001/XMLSchema" xmlns="http://www.boldonjames.com/2008/01/sie/internal/label" sislVersion="0" policy="d26375ab-a034-4af1-942a-6b05d9d2f7a5" origin="userSelected">
  <element uid="a921eba4-c244-4b25-8665-331567fa27bb" value=""/>
</sisl>
</file>

<file path=customXml/item3.xml><?xml version="1.0" encoding="utf-8"?>
<p:properties xmlns:p="http://schemas.microsoft.com/office/2006/metadata/properties" xmlns:xsi="http://www.w3.org/2001/XMLSchema-instance" xmlns:pc="http://schemas.microsoft.com/office/infopath/2007/PartnerControls">
  <documentManagement>
    <Date1 xmlns="c2aff382-d631-4d77-a959-5768ba00df07" xsi:nil="true"/>
    <TaxCatchAll xmlns="827a303d-f09f-490d-9ee3-d52704cdffd0">
      <Value>94</Value>
    </TaxCatchAll>
    <EDRMSArchiveDate xmlns="827a303d-f09f-490d-9ee3-d52704cdffd0" xsi:nil="true"/>
    <Cc xmlns="c2aff382-d631-4d77-a959-5768ba00df07" xsi:nil="true"/>
    <From1 xmlns="c2aff382-d631-4d77-a959-5768ba00df07" xsi:nil="true"/>
    <To xmlns="c2aff382-d631-4d77-a959-5768ba00df07" xsi:nil="true"/>
    <pa61278c751b4b279006e09f0863aeb4 xmlns="827a303d-f09f-490d-9ee3-d52704cdffd0">Projects|70bb9098-866b-4393-abd0-51f1a1f5130e</pa61278c751b4b279006e09f0863aeb4>
    <_dlc_DocId xmlns="827a303d-f09f-490d-9ee3-d52704cdffd0">EDRMSRF-1297677646-1125</_dlc_DocId>
    <_dlc_DocIdUrl xmlns="827a303d-f09f-490d-9ee3-d52704cdffd0">
      <Url>https://edrms/RF/ISS/_layouts/15/DocIdRedir.aspx?ID=EDRMSRF-1297677646-1125</Url>
      <Description>EDRMSRF-1297677646-1125</Description>
    </_dlc_DocIdUrl>
    <_dlc_DocIdPersistId xmlns="827a303d-f09f-490d-9ee3-d52704cdffd0" xsi:nil="true"/>
    <ode3c3c881764c34823e9d53db5dfbb1 xmlns="827a303d-f09f-490d-9ee3-d52704cdffd0" xsi:nil="true"/>
  </documentManagement>
</p:properties>
</file>

<file path=customXml/item4.xml><?xml version="1.0" encoding="utf-8"?>
<ct:contentTypeSchema xmlns:ct="http://schemas.microsoft.com/office/2006/metadata/contentType" xmlns:ma="http://schemas.microsoft.com/office/2006/metadata/properties/metaAttributes" ct:_="" ma:_="" ma:contentTypeName="EDRMSTmDocument" ma:contentTypeID="0x0101009BBB0963A609CE41920BCC5F2A3102A8020024947ED68D6E0D4896A8476C4A0A6B9B" ma:contentTypeVersion="3718" ma:contentTypeDescription="Team document content type" ma:contentTypeScope="" ma:versionID="a79b7cb0979a825bf08725fb19c5d885">
  <xsd:schema xmlns:xsd="http://www.w3.org/2001/XMLSchema" xmlns:xs="http://www.w3.org/2001/XMLSchema" xmlns:p="http://schemas.microsoft.com/office/2006/metadata/properties" xmlns:ns2="827a303d-f09f-490d-9ee3-d52704cdffd0" xmlns:ns4="c2aff382-d631-4d77-a959-5768ba00df07" xmlns:ns5="6c5f1e88-e9d5-4901-bb71-f06360568dbb" targetNamespace="http://schemas.microsoft.com/office/2006/metadata/properties" ma:root="true" ma:fieldsID="c30b67d14b9f01897daf0d0b73aeae27" ns2:_="" ns4:_="" ns5:_="">
    <xsd:import namespace="827a303d-f09f-490d-9ee3-d52704cdffd0"/>
    <xsd:import namespace="c2aff382-d631-4d77-a959-5768ba00df07"/>
    <xsd:import namespace="6c5f1e88-e9d5-4901-bb71-f06360568dbb"/>
    <xsd:element name="properties">
      <xsd:complexType>
        <xsd:sequence>
          <xsd:element name="documentManagement">
            <xsd:complexType>
              <xsd:all>
                <xsd:element ref="ns2:EDRMSArchiveDate" minOccurs="0"/>
                <xsd:element ref="ns4:From1" minOccurs="0"/>
                <xsd:element ref="ns4:To" minOccurs="0"/>
                <xsd:element ref="ns4:Cc" minOccurs="0"/>
                <xsd:element ref="ns4:Date1" minOccurs="0"/>
                <xsd:element ref="ns2:_dlc_DocIdPersistId" minOccurs="0"/>
                <xsd:element ref="ns2:pa61278c751b4b279006e09f0863aeb4" minOccurs="0"/>
                <xsd:element ref="ns2:TaxCatchAll" minOccurs="0"/>
                <xsd:element ref="ns2:TaxCatchAllLabel" minOccurs="0"/>
                <xsd:element ref="ns2:_dlc_DocId" minOccurs="0"/>
                <xsd:element ref="ns2:_dlc_DocIdUrl" minOccurs="0"/>
                <xsd:element ref="ns2:ode3c3c881764c34823e9d53db5dfbb1" minOccurs="0"/>
                <xsd:element ref="ns5:SharedWithUsers" minOccurs="0"/>
                <xsd:element ref="ns5: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7a303d-f09f-490d-9ee3-d52704cdffd0" elementFormDefault="qualified">
    <xsd:import namespace="http://schemas.microsoft.com/office/2006/documentManagement/types"/>
    <xsd:import namespace="http://schemas.microsoft.com/office/infopath/2007/PartnerControls"/>
    <xsd:element name="EDRMSArchiveDate" ma:index="3" nillable="true" ma:displayName="EDRMSArchiveDate" ma:description="Date to send document to the Records Center" ma:format="DateOnly" ma:internalName="EDRMSArchiveDate" ma:readOnly="false">
      <xsd:simpleType>
        <xsd:restriction base="dms:DateTime"/>
      </xsd:simpleType>
    </xsd:element>
    <xsd:element name="_dlc_DocIdPersistId" ma:index="10" nillable="true" ma:displayName="Persist ID" ma:description="Keep ID on add." ma:hidden="true" ma:internalName="_dlc_DocIdPersistId" ma:readOnly="false">
      <xsd:simpleType>
        <xsd:restriction base="dms:Boolean"/>
      </xsd:simpleType>
    </xsd:element>
    <xsd:element name="pa61278c751b4b279006e09f0863aeb4" ma:index="11" nillable="true" ma:displayName="EDRMSFSCClassification_0" ma:hidden="true" ma:internalName="pa61278c751b4b279006e09f0863aeb4" ma:readOnly="false">
      <xsd:simpleType>
        <xsd:restriction base="dms:Note"/>
      </xsd:simpleType>
    </xsd:element>
    <xsd:element name="TaxCatchAll" ma:index="12" nillable="true" ma:displayName="Taxonomy Catch All Column" ma:hidden="true" ma:list="{252bc9fa-6dca-444e-92ad-468176f576af}" ma:internalName="TaxCatchAll" ma:readOnly="false" ma:showField="CatchAllData" ma:web="c2aff382-d631-4d77-a959-5768ba00df07">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252bc9fa-6dca-444e-92ad-468176f576af}" ma:internalName="TaxCatchAllLabel" ma:readOnly="true" ma:showField="CatchAllDataLabel" ma:web="c2aff382-d631-4d77-a959-5768ba00df07">
      <xsd:complexType>
        <xsd:complexContent>
          <xsd:extension base="dms:MultiChoiceLookup">
            <xsd:sequence>
              <xsd:element name="Value" type="dms:Lookup" maxOccurs="unbounded" minOccurs="0" nillable="true"/>
            </xsd:sequence>
          </xsd:extension>
        </xsd:complexContent>
      </xsd:complex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ode3c3c881764c34823e9d53db5dfbb1" ma:index="21" nillable="true" ma:displayName="EDRMSTeam_0" ma:hidden="true" ma:internalName="ode3c3c881764c34823e9d53db5dfbb1"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2aff382-d631-4d77-a959-5768ba00df07" elementFormDefault="qualified">
    <xsd:import namespace="http://schemas.microsoft.com/office/2006/documentManagement/types"/>
    <xsd:import namespace="http://schemas.microsoft.com/office/infopath/2007/PartnerControls"/>
    <xsd:element name="From1" ma:index="6" nillable="true" ma:displayName="From" ma:description="Sender of email" ma:internalName="From1" ma:readOnly="false">
      <xsd:simpleType>
        <xsd:restriction base="dms:Text">
          <xsd:maxLength value="255"/>
        </xsd:restriction>
      </xsd:simpleType>
    </xsd:element>
    <xsd:element name="To" ma:index="7" nillable="true" ma:displayName="To" ma:description="The identity of the primary recipients of the email." ma:internalName="To" ma:readOnly="false">
      <xsd:simpleType>
        <xsd:restriction base="dms:Note">
          <xsd:maxLength value="255"/>
        </xsd:restriction>
      </xsd:simpleType>
    </xsd:element>
    <xsd:element name="Cc" ma:index="8" nillable="true" ma:displayName="Cc" ma:description="The identity of the secondary recipients of the message." ma:internalName="Cc" ma:readOnly="false">
      <xsd:simpleType>
        <xsd:restriction base="dms:Note">
          <xsd:maxLength value="255"/>
        </xsd:restriction>
      </xsd:simpleType>
    </xsd:element>
    <xsd:element name="Date1" ma:index="9" nillable="true" ma:displayName="Date" ma:description="The date and time when the message was sent." ma:format="DateTime" ma:internalName="Date1"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c5f1e88-e9d5-4901-bb71-f06360568dbb"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Document Title"/>
        <xsd:element ref="dc:subject" minOccurs="0" maxOccurs="1" ma:index="5"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3122AA6-7E11-4553-AAA9-4F27E92DC333}">
  <ds:schemaRefs>
    <ds:schemaRef ds:uri="http://schemas.microsoft.com/sharepoint/v3/contenttype/forms"/>
  </ds:schemaRefs>
</ds:datastoreItem>
</file>

<file path=customXml/itemProps2.xml><?xml version="1.0" encoding="utf-8"?>
<ds:datastoreItem xmlns:ds="http://schemas.openxmlformats.org/officeDocument/2006/customXml" ds:itemID="{15D995A7-F7CF-4F59-9448-F1BE1AB542CE}">
  <ds:schemaRefs>
    <ds:schemaRef ds:uri="http://www.w3.org/2001/XMLSchema"/>
    <ds:schemaRef ds:uri="http://www.boldonjames.com/2008/01/sie/internal/label"/>
  </ds:schemaRefs>
</ds:datastoreItem>
</file>

<file path=customXml/itemProps3.xml><?xml version="1.0" encoding="utf-8"?>
<ds:datastoreItem xmlns:ds="http://schemas.openxmlformats.org/officeDocument/2006/customXml" ds:itemID="{47FBEF11-6E72-4864-B07C-A13EE4150692}">
  <ds:schemaRefs>
    <ds:schemaRef ds:uri="http://schemas.microsoft.com/office/infopath/2007/PartnerControls"/>
    <ds:schemaRef ds:uri="http://schemas.microsoft.com/office/2006/documentManagement/types"/>
    <ds:schemaRef ds:uri="827a303d-f09f-490d-9ee3-d52704cdffd0"/>
    <ds:schemaRef ds:uri="http://purl.org/dc/dcmitype/"/>
    <ds:schemaRef ds:uri="http://schemas.microsoft.com/office/2006/metadata/properties"/>
    <ds:schemaRef ds:uri="http://www.w3.org/XML/1998/namespace"/>
    <ds:schemaRef ds:uri="http://purl.org/dc/elements/1.1/"/>
    <ds:schemaRef ds:uri="http://purl.org/dc/terms/"/>
    <ds:schemaRef ds:uri="http://schemas.openxmlformats.org/package/2006/metadata/core-properties"/>
    <ds:schemaRef ds:uri="6c5f1e88-e9d5-4901-bb71-f06360568dbb"/>
    <ds:schemaRef ds:uri="c2aff382-d631-4d77-a959-5768ba00df07"/>
  </ds:schemaRefs>
</ds:datastoreItem>
</file>

<file path=customXml/itemProps4.xml><?xml version="1.0" encoding="utf-8"?>
<ds:datastoreItem xmlns:ds="http://schemas.openxmlformats.org/officeDocument/2006/customXml" ds:itemID="{43929C08-B7FB-4C7E-9992-AA39D19F64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7a303d-f09f-490d-9ee3-d52704cdffd0"/>
    <ds:schemaRef ds:uri="c2aff382-d631-4d77-a959-5768ba00df07"/>
    <ds:schemaRef ds:uri="6c5f1e88-e9d5-4901-bb71-f06360568d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CA286CAD-5E7A-4FF9-AE95-3BBDB4E7DD8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54</vt:i4>
      </vt:variant>
    </vt:vector>
  </HeadingPairs>
  <TitlesOfParts>
    <vt:vector size="54" baseType="lpstr">
      <vt:lpstr>Contents</vt:lpstr>
      <vt:lpstr>Submission Header</vt:lpstr>
      <vt:lpstr>1.1 HQLA</vt:lpstr>
      <vt:lpstr>1.2 LCR-LMR</vt:lpstr>
      <vt:lpstr>1.3 NSFR</vt:lpstr>
      <vt:lpstr>2.1 BS Assets</vt:lpstr>
      <vt:lpstr>2.2 Credit Summary</vt:lpstr>
      <vt:lpstr>2.3 BS Liabilities</vt:lpstr>
      <vt:lpstr>2.4 Off Balance Sheet</vt:lpstr>
      <vt:lpstr>2.5 Profit and Loss</vt:lpstr>
      <vt:lpstr>3.1 SAC BS</vt:lpstr>
      <vt:lpstr>3.2 SAC OBS</vt:lpstr>
      <vt:lpstr>3.3 OTC - Interest rates</vt:lpstr>
      <vt:lpstr>3.4 OTC - FX &amp; gold</vt:lpstr>
      <vt:lpstr>3.5 OTC - Equities</vt:lpstr>
      <vt:lpstr>3.6 OTC - Precious metals</vt:lpstr>
      <vt:lpstr>3.7 OTC - Commodities</vt:lpstr>
      <vt:lpstr>3.8 SAC Netted Exposures</vt:lpstr>
      <vt:lpstr>3.9 SAC Summary</vt:lpstr>
      <vt:lpstr>4.1 BIA</vt:lpstr>
      <vt:lpstr>4.2 SAO</vt:lpstr>
      <vt:lpstr>5.1 FX &amp; Gold</vt:lpstr>
      <vt:lpstr>5.2 Commodities</vt:lpstr>
      <vt:lpstr>5.3 Settlement Risk-Credit Risk</vt:lpstr>
      <vt:lpstr>5.4 Settlement Risk - Capital</vt:lpstr>
      <vt:lpstr>6.1 Capital Adequacy</vt:lpstr>
      <vt:lpstr>6.2 Leverage Ratio</vt:lpstr>
      <vt:lpstr>7.1 IRRBB - Summary</vt:lpstr>
      <vt:lpstr>7.2 IRRBB - Accounting Currency</vt:lpstr>
      <vt:lpstr>7.3 IRRBB - Major 1</vt:lpstr>
      <vt:lpstr>7.4 IRRBB - Major 2</vt:lpstr>
      <vt:lpstr>7.5 IRRBB - Major 3</vt:lpstr>
      <vt:lpstr>7.6 IRRBB - Minor</vt:lpstr>
      <vt:lpstr>8.1 Asset Quality &amp; Provisions</vt:lpstr>
      <vt:lpstr>8.2 Loan Security</vt:lpstr>
      <vt:lpstr>8.3 Total Deposits</vt:lpstr>
      <vt:lpstr>8.4 Lending by Sector</vt:lpstr>
      <vt:lpstr>8.5 Large Exposures</vt:lpstr>
      <vt:lpstr>8.6 Exempt Large Exposures</vt:lpstr>
      <vt:lpstr>9.1 Fiduciary Activity</vt:lpstr>
      <vt:lpstr>9.2 Parent Accounts</vt:lpstr>
      <vt:lpstr>9.3 Additional Detail</vt:lpstr>
      <vt:lpstr>9.4 Commentary on Movements</vt:lpstr>
      <vt:lpstr>9.5 DCS Data</vt:lpstr>
      <vt:lpstr>9.6 FIRB Detail</vt:lpstr>
      <vt:lpstr>9.7 AIRB Detail</vt:lpstr>
      <vt:lpstr>9.8 Local Interbank Market</vt:lpstr>
      <vt:lpstr>9.9 Other Information</vt:lpstr>
      <vt:lpstr>9.10 Directors Interests</vt:lpstr>
      <vt:lpstr>10.1 Funding Concentrations</vt:lpstr>
      <vt:lpstr>10.2 HQLA Details</vt:lpstr>
      <vt:lpstr>10.3 LCR History</vt:lpstr>
      <vt:lpstr>10.4 LMR History</vt:lpstr>
      <vt:lpstr>10.5 Cashflows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Fisher</dc:creator>
  <cp:lastModifiedBy>David Fisher</cp:lastModifiedBy>
  <cp:lastPrinted>2018-08-23T13:35:51Z</cp:lastPrinted>
  <dcterms:created xsi:type="dcterms:W3CDTF">2016-09-21T14:08:13Z</dcterms:created>
  <dcterms:modified xsi:type="dcterms:W3CDTF">2025-01-17T12:24:28Z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0x0101009BBB0963A609CE41920BCC5F2A3102A8020024947ED68D6E0D4896A8476C4A0A6B9B</vt:lpwstr>
  </property>
  <property fmtid="{D5CDD505-2E9C-101B-9397-08002B2CF9AE}" pid="3" name="EDRMSFSCClassification">
    <vt:lpwstr>94;#Projects|70bb9098-866b-4393-abd0-51f1a1f5130e</vt:lpwstr>
  </property>
  <property fmtid="{D5CDD505-2E9C-101B-9397-08002B2CF9AE}" pid="4" name="_dlc_DocIdItemGuid">
    <vt:lpwstr>74946374-e0bb-45b6-ab53-d36118e110f1</vt:lpwstr>
  </property>
  <property fmtid="{D5CDD505-2E9C-101B-9397-08002B2CF9AE}" pid="5" name="EDRMSProjectTitle">
    <vt:lpwstr>738;#Basel III Prudential Reporting|5801fffe-df63-4a64-8ccf-04ca1e6d982a</vt:lpwstr>
  </property>
  <property fmtid="{D5CDD505-2E9C-101B-9397-08002B2CF9AE}" pid="6" name="_docset_NoMedatataSyncRequired">
    <vt:lpwstr>False</vt:lpwstr>
  </property>
  <property fmtid="{D5CDD505-2E9C-101B-9397-08002B2CF9AE}" pid="7" name="docIndexRef">
    <vt:lpwstr>c782f875-a922-48ec-aa94-ef6319a477d8</vt:lpwstr>
  </property>
  <property fmtid="{D5CDD505-2E9C-101B-9397-08002B2CF9AE}" pid="8" name="bjSaver">
    <vt:lpwstr>cPdJQ61eGVUYaDjSUB9AywKhVayNB8Hz</vt:lpwstr>
  </property>
  <property fmtid="{D5CDD505-2E9C-101B-9397-08002B2CF9AE}" pid="9" name="bjDocumentLabelXML">
    <vt:lpwstr>&lt;?xml version="1.0" encoding="us-ascii"?&gt;&lt;sisl xmlns:xsi="http://www.w3.org/2001/XMLSchema-instance" xmlns:xsd="http://www.w3.org/2001/XMLSchema" sislVersion="0" policy="d26375ab-a034-4af1-942a-6b05d9d2f7a5" origin="userSelected" xmlns="http://www.boldonj</vt:lpwstr>
  </property>
  <property fmtid="{D5CDD505-2E9C-101B-9397-08002B2CF9AE}" pid="10" name="bjDocumentLabelXML-0">
    <vt:lpwstr>ames.com/2008/01/sie/internal/label"&gt;&lt;element uid="a921eba4-c244-4b25-8665-331567fa27bb" value="" /&gt;&lt;/sisl&gt;</vt:lpwstr>
  </property>
  <property fmtid="{D5CDD505-2E9C-101B-9397-08002B2CF9AE}" pid="11" name="bjDocumentSecurityLabel">
    <vt:lpwstr>External</vt:lpwstr>
  </property>
  <property fmtid="{D5CDD505-2E9C-101B-9397-08002B2CF9AE}" pid="12" name="EDRMSTeam">
    <vt:lpwstr/>
  </property>
</Properties>
</file>